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416" yWindow="30" windowWidth="10245" windowHeight="7740" tabRatio="392" activeTab="0"/>
  </bookViews>
  <sheets>
    <sheet name="第３表　人口動態総覧、実数・率（市町村・保健所別）　修正中" sheetId="1" r:id="rId1"/>
  </sheets>
  <definedNames>
    <definedName name="_xlnm.Print_Area" localSheetId="0">'第３表　人口動態総覧、実数・率（市町村・保健所別）　修正中'!$A$1:$AN$40</definedName>
    <definedName name="_xlnm.Print_Titles" localSheetId="0">'第３表　人口動態総覧、実数・率（市町村・保健所別）　修正中'!$C:$D</definedName>
  </definedNames>
  <calcPr fullCalcOnLoad="1"/>
</workbook>
</file>

<file path=xl/sharedStrings.xml><?xml version="1.0" encoding="utf-8"?>
<sst xmlns="http://schemas.openxmlformats.org/spreadsheetml/2006/main" count="102" uniqueCount="77">
  <si>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</si>
  <si>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</si>
  <si>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</si>
  <si>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</si>
  <si>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</si>
  <si>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</si>
  <si>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</si>
  <si>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</si>
  <si>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</si>
  <si>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</si>
  <si>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</si>
  <si>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</si>
  <si>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</si>
  <si>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</si>
  <si>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</si>
  <si>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</si>
  <si>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</si>
  <si>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</si>
  <si>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</si>
  <si>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</si>
  <si>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</si>
  <si>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</si>
  <si>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</si>
  <si>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</si>
  <si>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</si>
  <si>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</si>
  <si>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</si>
  <si>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</si>
  <si>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</si>
  <si>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</si>
  <si>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</si>
  <si>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</si>
  <si>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</si>
  <si>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</si>
  <si>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</si>
  <si>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</si>
  <si>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</si>
  <si>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</si>
  <si>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</si>
  <si>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</si>
  <si>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</si>
  <si>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</si>
  <si>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</si>
  <si>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</si>
  <si>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</si>
  <si>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</si>
  <si>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</si>
  <si>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</si>
  <si>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境港市　　　　　　　　　</t>
  </si>
  <si>
    <t>岩美町　　　</t>
  </si>
  <si>
    <t>若桜町　　　</t>
  </si>
  <si>
    <t>智頭町　　　</t>
  </si>
  <si>
    <t>三朝町　　　</t>
  </si>
  <si>
    <t>湯梨浜町</t>
  </si>
  <si>
    <t>琴浦町</t>
  </si>
  <si>
    <t>日吉津村　　</t>
  </si>
  <si>
    <t>南部町　　　</t>
  </si>
  <si>
    <t>鳥取</t>
  </si>
  <si>
    <t>倉吉</t>
  </si>
  <si>
    <t>米子　　　　　　　　　</t>
  </si>
  <si>
    <t>合計特殊出生率</t>
  </si>
  <si>
    <t>県計</t>
  </si>
  <si>
    <t>第3表</t>
  </si>
  <si>
    <t>人口</t>
  </si>
  <si>
    <t xml:space="preserve">  -</t>
  </si>
  <si>
    <t>圏域</t>
  </si>
  <si>
    <t>鳥取</t>
  </si>
  <si>
    <t>倉吉</t>
  </si>
  <si>
    <t>米子　　　　　　　　　</t>
  </si>
  <si>
    <r>
      <t>　　平成２８年　人口動態総覧、実数・率  （市町村・保健所別）　</t>
    </r>
    <r>
      <rPr>
        <b/>
        <sz val="14"/>
        <color indexed="10"/>
        <rFont val="ＭＳ Ｐゴシック"/>
        <family val="3"/>
      </rPr>
      <t xml:space="preserve"> </t>
    </r>
  </si>
  <si>
    <t>注：２）各項目の率の算出方法については凡例を参照のこと。なお人口千対の値を求めるに当たっては、鳥取県地域振興部統計課公表の「鳥取県年齢別推計人口　第３表　市町村別推計人口」掲載の人口を用いた。このため、第２表の平成２８年の各項目のうち、人口千対の率と本表の値が一致しないことがある。</t>
  </si>
  <si>
    <t>注：１）本表の各項目の実数は、「平成２８年人口動態統計」（厚生労働省）中巻所収「総覧　第２表　人口動態総覧，都道府県；保健所・市区町村別」掲載の鳥取県内各市町村の数値を、平成２８年１０月１日現在の市町村、保健所管内単位で集計したものである。</t>
  </si>
  <si>
    <t>注：３）各市町村の合計特殊出生率については、厚生労働省から交付された平成２８年人口動態調査結果を基に、鳥取県福祉保健部ささえあい福祉局福祉保健課が算出したものである。ただし、県計の値については、『平成２８年人口動態統計』（厚生労働省）によった。</t>
  </si>
  <si>
    <t>出生性比
（女百対男）</t>
  </si>
  <si>
    <t>周産期死亡率
(出産千対)</t>
  </si>
  <si>
    <t>妊娠満22週以後の死産率
（出産千対）</t>
  </si>
  <si>
    <t>早期新生児死亡率
（出生千対）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</si>
</sst>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5999600291252136"/>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medium"/>
      <right>
        <color indexed="63"/>
      </right>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hair"/>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style="hair"/>
      <top style="double"/>
      <bottom style="medium"/>
    </border>
    <border>
      <left style="medium"/>
      <right>
        <color indexed="63"/>
      </right>
      <top>
        <color indexed="63"/>
      </top>
      <bottom style="medium"/>
    </border>
    <border>
      <left style="thin"/>
      <right>
        <color indexed="63"/>
      </right>
      <top style="double"/>
      <bottom style="medium"/>
    </border>
    <border>
      <left style="thin"/>
      <right style="thin"/>
      <top>
        <color indexed="63"/>
      </top>
      <bottom style="medium"/>
    </border>
    <border>
      <left style="thin"/>
      <right>
        <color indexed="63"/>
      </right>
      <top>
        <color indexed="63"/>
      </top>
      <bottom style="medium"/>
    </border>
    <border>
      <left style="hair"/>
      <right style="medium"/>
      <top style="double"/>
      <bottom>
        <color indexed="63"/>
      </bottom>
    </border>
    <border>
      <left style="hair"/>
      <right style="medium"/>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hair"/>
      <top>
        <color indexed="63"/>
      </top>
      <bottom>
        <color indexed="63"/>
      </bottom>
    </border>
    <border>
      <left style="medium"/>
      <right style="thin"/>
      <top>
        <color indexed="63"/>
      </top>
      <bottom>
        <color indexed="63"/>
      </bottom>
    </border>
    <border>
      <left style="thin"/>
      <right style="thin"/>
      <top style="medium"/>
      <bottom>
        <color indexed="63"/>
      </bottom>
    </border>
    <border>
      <left style="hair"/>
      <right style="medium"/>
      <top style="medium"/>
      <bottom>
        <color indexed="63"/>
      </bottom>
    </border>
    <border>
      <left style="medium"/>
      <right style="medium"/>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medium"/>
      <top>
        <color indexed="63"/>
      </top>
      <bottom style="thin"/>
    </border>
    <border>
      <left style="thin"/>
      <right style="thin"/>
      <top>
        <color indexed="63"/>
      </top>
      <bottom style="thin"/>
    </border>
    <border>
      <left style="thin"/>
      <right style="hair"/>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hair"/>
      <right style="thin"/>
      <top style="thin"/>
      <bottom>
        <color indexed="63"/>
      </bottom>
    </border>
    <border>
      <left>
        <color indexed="63"/>
      </left>
      <right style="hair"/>
      <top style="thin"/>
      <bottom>
        <color indexed="63"/>
      </bottom>
    </border>
    <border>
      <left style="hair"/>
      <right style="medium"/>
      <top style="thin"/>
      <bottom>
        <color indexed="63"/>
      </bottom>
    </border>
    <border>
      <left style="medium"/>
      <right style="medium"/>
      <top style="thin"/>
      <bottom>
        <color indexed="63"/>
      </bottom>
    </border>
    <border>
      <left>
        <color indexed="63"/>
      </left>
      <right style="hair"/>
      <top>
        <color indexed="63"/>
      </top>
      <bottom>
        <color indexed="63"/>
      </bottom>
    </border>
    <border>
      <left style="hair"/>
      <right style="thin"/>
      <top>
        <color indexed="63"/>
      </top>
      <bottom style="medium"/>
    </border>
    <border>
      <left style="thin"/>
      <right style="medium"/>
      <top>
        <color indexed="63"/>
      </top>
      <bottom style="medium"/>
    </border>
    <border>
      <left style="thin"/>
      <right style="hair"/>
      <top>
        <color indexed="63"/>
      </top>
      <bottom style="medium"/>
    </border>
    <border>
      <left style="medium"/>
      <right style="thin"/>
      <top>
        <color indexed="63"/>
      </top>
      <bottom style="medium"/>
    </border>
    <border>
      <left style="medium"/>
      <right style="medium"/>
      <top>
        <color indexed="63"/>
      </top>
      <bottom style="medium"/>
    </border>
    <border>
      <left style="thin"/>
      <right style="hair"/>
      <top style="medium"/>
      <bottom>
        <color indexed="63"/>
      </bottom>
    </border>
    <border>
      <left style="hair"/>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medium"/>
      <bottom>
        <color indexed="63"/>
      </bottom>
    </border>
    <border>
      <left style="thin"/>
      <right style="medium"/>
      <top style="medium"/>
      <bottom>
        <color indexed="63"/>
      </bottom>
    </border>
    <border>
      <left>
        <color indexed="63"/>
      </left>
      <right style="thin"/>
      <top style="double"/>
      <bottom style="medium"/>
    </border>
    <border>
      <left style="thin"/>
      <right style="hair"/>
      <top style="thin"/>
      <bottom style="thin"/>
    </border>
    <border>
      <left>
        <color indexed="63"/>
      </left>
      <right style="medium"/>
      <top style="thin"/>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color indexed="63"/>
      </top>
      <bottom style="double"/>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18">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7" fontId="0" fillId="0" borderId="19" xfId="0" applyNumberFormat="1" applyFont="1" applyFill="1" applyBorder="1" applyAlignment="1">
      <alignment horizontal="center" vertical="center"/>
    </xf>
    <xf numFmtId="0" fontId="0" fillId="0" borderId="24" xfId="0" applyFont="1" applyFill="1" applyBorder="1" applyAlignment="1">
      <alignment horizontal="center" vertical="center"/>
    </xf>
    <xf numFmtId="41" fontId="0" fillId="0" borderId="25" xfId="0" applyNumberFormat="1" applyFont="1" applyFill="1" applyBorder="1" applyAlignment="1">
      <alignment vertical="center"/>
    </xf>
    <xf numFmtId="41" fontId="0" fillId="0" borderId="26" xfId="0" applyNumberFormat="1" applyFont="1" applyFill="1" applyBorder="1" applyAlignment="1">
      <alignment vertical="center"/>
    </xf>
    <xf numFmtId="41"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0" fontId="0" fillId="0" borderId="29"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31" xfId="0" applyNumberFormat="1" applyFont="1" applyFill="1" applyBorder="1" applyAlignment="1">
      <alignment vertical="center"/>
    </xf>
    <xf numFmtId="41" fontId="0" fillId="0" borderId="32" xfId="0" applyNumberFormat="1" applyFont="1" applyFill="1" applyBorder="1" applyAlignment="1">
      <alignment vertical="center"/>
    </xf>
    <xf numFmtId="41" fontId="0" fillId="0" borderId="33" xfId="0" applyNumberFormat="1" applyFont="1" applyFill="1" applyBorder="1" applyAlignment="1">
      <alignment vertical="center"/>
    </xf>
    <xf numFmtId="189" fontId="0" fillId="0" borderId="34" xfId="0" applyNumberFormat="1" applyFont="1" applyFill="1" applyBorder="1" applyAlignment="1">
      <alignment vertical="center"/>
    </xf>
    <xf numFmtId="189" fontId="0" fillId="0" borderId="35" xfId="0" applyNumberFormat="1" applyFont="1" applyFill="1" applyBorder="1" applyAlignment="1">
      <alignment vertical="center"/>
    </xf>
    <xf numFmtId="189" fontId="0" fillId="0" borderId="36" xfId="0" applyNumberFormat="1" applyFont="1" applyFill="1" applyBorder="1" applyAlignment="1">
      <alignment vertical="center"/>
    </xf>
    <xf numFmtId="189" fontId="0" fillId="0" borderId="37" xfId="0" applyNumberFormat="1" applyFont="1" applyFill="1" applyBorder="1" applyAlignment="1">
      <alignment vertical="center"/>
    </xf>
    <xf numFmtId="187" fontId="0" fillId="0" borderId="26" xfId="0" applyNumberFormat="1" applyFont="1" applyFill="1" applyBorder="1" applyAlignment="1">
      <alignment vertical="center"/>
    </xf>
    <xf numFmtId="184" fontId="0" fillId="0" borderId="35" xfId="0" applyNumberFormat="1" applyFont="1" applyFill="1" applyBorder="1" applyAlignment="1">
      <alignment vertical="center"/>
    </xf>
    <xf numFmtId="185" fontId="0" fillId="10" borderId="38"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9" xfId="0" applyNumberFormat="1" applyFont="1" applyFill="1" applyBorder="1" applyAlignment="1">
      <alignment vertical="center"/>
    </xf>
    <xf numFmtId="41"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39" xfId="0" applyNumberFormat="1" applyFont="1" applyFill="1" applyBorder="1" applyAlignment="1">
      <alignment vertical="center"/>
    </xf>
    <xf numFmtId="180" fontId="0" fillId="0" borderId="42" xfId="0" applyNumberFormat="1" applyFont="1" applyFill="1" applyBorder="1" applyAlignment="1">
      <alignment vertical="center"/>
    </xf>
    <xf numFmtId="41" fontId="0" fillId="0" borderId="43" xfId="0" applyNumberFormat="1" applyFont="1" applyFill="1" applyBorder="1" applyAlignment="1">
      <alignment vertical="center"/>
    </xf>
    <xf numFmtId="41" fontId="0" fillId="0" borderId="44" xfId="0" applyNumberFormat="1" applyFont="1" applyFill="1" applyBorder="1" applyAlignment="1">
      <alignment vertical="center"/>
    </xf>
    <xf numFmtId="41" fontId="0" fillId="0" borderId="45" xfId="0" applyNumberFormat="1" applyFont="1" applyFill="1" applyBorder="1" applyAlignment="1">
      <alignment vertical="center"/>
    </xf>
    <xf numFmtId="41" fontId="0" fillId="0" borderId="3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189" fontId="0" fillId="0" borderId="46" xfId="0" applyNumberFormat="1" applyFont="1" applyFill="1" applyBorder="1" applyAlignment="1">
      <alignment vertical="center"/>
    </xf>
    <xf numFmtId="189" fontId="0" fillId="0" borderId="39" xfId="0" applyNumberFormat="1" applyFont="1" applyFill="1" applyBorder="1" applyAlignment="1">
      <alignment vertical="center"/>
    </xf>
    <xf numFmtId="189" fontId="0" fillId="0" borderId="47" xfId="0" applyNumberFormat="1" applyFont="1" applyFill="1" applyBorder="1" applyAlignment="1">
      <alignment vertical="center"/>
    </xf>
    <xf numFmtId="41" fontId="0" fillId="0" borderId="10" xfId="0" applyNumberFormat="1" applyFont="1" applyFill="1" applyBorder="1" applyAlignment="1">
      <alignment horizontal="right" vertical="center"/>
    </xf>
    <xf numFmtId="187" fontId="0" fillId="0" borderId="42" xfId="0" applyNumberFormat="1" applyFont="1" applyFill="1" applyBorder="1" applyAlignment="1">
      <alignment vertical="center"/>
    </xf>
    <xf numFmtId="184" fontId="0" fillId="0" borderId="39" xfId="0" applyNumberFormat="1" applyFont="1" applyFill="1" applyBorder="1" applyAlignment="1">
      <alignment vertical="center"/>
    </xf>
    <xf numFmtId="185" fontId="0" fillId="34" borderId="48" xfId="0" applyNumberFormat="1" applyFont="1" applyFill="1" applyBorder="1" applyAlignment="1">
      <alignment vertical="center"/>
    </xf>
    <xf numFmtId="0" fontId="0" fillId="33" borderId="0" xfId="0" applyFont="1" applyFill="1" applyBorder="1" applyAlignment="1">
      <alignment vertical="center"/>
    </xf>
    <xf numFmtId="189" fontId="0" fillId="0" borderId="41" xfId="0" applyNumberFormat="1" applyFont="1" applyFill="1" applyBorder="1" applyAlignment="1">
      <alignment vertical="center"/>
    </xf>
    <xf numFmtId="189" fontId="0" fillId="0" borderId="49" xfId="0" applyNumberFormat="1" applyFont="1" applyFill="1" applyBorder="1" applyAlignment="1">
      <alignment vertical="center"/>
    </xf>
    <xf numFmtId="41" fontId="0" fillId="0" borderId="45"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189" fontId="0" fillId="0" borderId="44" xfId="0" applyNumberFormat="1" applyFont="1" applyFill="1" applyBorder="1" applyAlignment="1">
      <alignment vertical="center"/>
    </xf>
    <xf numFmtId="189" fontId="0" fillId="0" borderId="50" xfId="0" applyNumberFormat="1" applyFont="1" applyFill="1" applyBorder="1" applyAlignment="1">
      <alignment vertical="center"/>
    </xf>
    <xf numFmtId="189" fontId="0" fillId="0" borderId="42"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51" xfId="0" applyNumberFormat="1" applyFont="1" applyFill="1" applyBorder="1" applyAlignment="1">
      <alignment vertical="center"/>
    </xf>
    <xf numFmtId="189" fontId="0" fillId="0" borderId="40" xfId="0" applyNumberFormat="1" applyFont="1" applyFill="1" applyBorder="1" applyAlignment="1">
      <alignment vertical="center"/>
    </xf>
    <xf numFmtId="189" fontId="0" fillId="0" borderId="52"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44" xfId="0" applyNumberFormat="1" applyFont="1" applyFill="1" applyBorder="1" applyAlignment="1">
      <alignment horizontal="right" vertical="center"/>
    </xf>
    <xf numFmtId="189" fontId="0" fillId="0" borderId="51"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41" fontId="0" fillId="0" borderId="51"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53" xfId="0" applyNumberFormat="1" applyFont="1" applyFill="1" applyBorder="1" applyAlignment="1">
      <alignment horizontal="right" vertical="center"/>
    </xf>
    <xf numFmtId="189" fontId="0" fillId="0" borderId="54" xfId="0" applyNumberFormat="1" applyFont="1" applyFill="1" applyBorder="1" applyAlignment="1">
      <alignment vertical="center"/>
    </xf>
    <xf numFmtId="189" fontId="0" fillId="0" borderId="55" xfId="0" applyNumberFormat="1" applyFont="1" applyFill="1" applyBorder="1" applyAlignment="1">
      <alignment vertical="center"/>
    </xf>
    <xf numFmtId="41" fontId="0" fillId="0" borderId="55" xfId="0" applyNumberFormat="1" applyFont="1" applyFill="1" applyBorder="1" applyAlignment="1">
      <alignment vertical="center"/>
    </xf>
    <xf numFmtId="41" fontId="0" fillId="0" borderId="56" xfId="0" applyNumberFormat="1" applyFont="1" applyFill="1" applyBorder="1" applyAlignment="1">
      <alignment vertical="center"/>
    </xf>
    <xf numFmtId="41" fontId="0" fillId="0" borderId="57" xfId="0" applyNumberFormat="1" applyFont="1" applyFill="1" applyBorder="1" applyAlignment="1">
      <alignment vertical="center"/>
    </xf>
    <xf numFmtId="41" fontId="0" fillId="0" borderId="58" xfId="0" applyNumberFormat="1" applyFont="1" applyFill="1" applyBorder="1" applyAlignment="1">
      <alignment vertical="center"/>
    </xf>
    <xf numFmtId="41" fontId="0" fillId="0" borderId="59" xfId="0" applyNumberFormat="1" applyFont="1" applyFill="1" applyBorder="1" applyAlignment="1">
      <alignment vertical="center"/>
    </xf>
    <xf numFmtId="181" fontId="0" fillId="0" borderId="60"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61"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62" xfId="0" applyNumberFormat="1" applyFont="1" applyFill="1" applyBorder="1" applyAlignment="1">
      <alignment vertical="center"/>
    </xf>
    <xf numFmtId="41" fontId="0" fillId="0" borderId="63"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12" xfId="0" applyNumberFormat="1" applyFont="1" applyFill="1" applyBorder="1" applyAlignment="1">
      <alignment vertical="center"/>
    </xf>
    <xf numFmtId="189" fontId="0" fillId="0" borderId="64"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65" xfId="0" applyNumberFormat="1" applyFont="1" applyFill="1" applyBorder="1" applyAlignment="1">
      <alignment vertical="center"/>
    </xf>
    <xf numFmtId="41" fontId="0" fillId="0" borderId="66" xfId="0" applyNumberFormat="1" applyFont="1" applyFill="1" applyBorder="1" applyAlignment="1">
      <alignment vertical="center"/>
    </xf>
    <xf numFmtId="185" fontId="0" fillId="34" borderId="48" xfId="0" applyNumberFormat="1" applyFont="1" applyFill="1" applyBorder="1" applyAlignment="1">
      <alignment vertical="center"/>
    </xf>
    <xf numFmtId="41" fontId="0" fillId="0" borderId="35" xfId="0" applyNumberFormat="1" applyFont="1" applyFill="1" applyBorder="1" applyAlignment="1">
      <alignment vertical="center"/>
    </xf>
    <xf numFmtId="41" fontId="0" fillId="0" borderId="67"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180" fontId="0" fillId="0" borderId="68" xfId="0" applyNumberFormat="1" applyFont="1" applyFill="1" applyBorder="1" applyAlignment="1">
      <alignment vertical="center"/>
    </xf>
    <xf numFmtId="41" fontId="0" fillId="0" borderId="69" xfId="0" applyNumberFormat="1" applyFont="1" applyFill="1" applyBorder="1" applyAlignment="1">
      <alignment vertical="center"/>
    </xf>
    <xf numFmtId="41" fontId="0" fillId="0" borderId="70" xfId="0" applyNumberFormat="1" applyFont="1" applyFill="1" applyBorder="1" applyAlignment="1">
      <alignment vertical="center"/>
    </xf>
    <xf numFmtId="187" fontId="0" fillId="0" borderId="68" xfId="0" applyNumberFormat="1" applyFont="1" applyFill="1" applyBorder="1" applyAlignment="1">
      <alignment vertical="center"/>
    </xf>
    <xf numFmtId="185" fontId="0" fillId="34" borderId="71" xfId="0" applyNumberFormat="1" applyFont="1" applyFill="1" applyBorder="1" applyAlignment="1">
      <alignment vertical="center"/>
    </xf>
    <xf numFmtId="181" fontId="0" fillId="0" borderId="42" xfId="0" applyNumberFormat="1" applyFont="1" applyFill="1" applyBorder="1" applyAlignment="1">
      <alignment vertical="center"/>
    </xf>
    <xf numFmtId="189" fontId="0" fillId="0" borderId="72" xfId="0" applyNumberFormat="1" applyFont="1" applyFill="1" applyBorder="1" applyAlignment="1">
      <alignment vertical="center"/>
    </xf>
    <xf numFmtId="184" fontId="0" fillId="0" borderId="42" xfId="0" applyNumberFormat="1" applyFont="1" applyFill="1" applyBorder="1" applyAlignment="1">
      <alignment vertical="center"/>
    </xf>
    <xf numFmtId="185" fontId="0" fillId="34" borderId="50" xfId="0" applyNumberFormat="1" applyFont="1" applyFill="1" applyBorder="1" applyAlignment="1">
      <alignment vertical="center"/>
    </xf>
    <xf numFmtId="181" fontId="0" fillId="0" borderId="68" xfId="0" applyNumberFormat="1" applyFont="1" applyFill="1" applyBorder="1" applyAlignment="1">
      <alignment vertical="center"/>
    </xf>
    <xf numFmtId="41" fontId="0" fillId="0" borderId="73" xfId="0" applyNumberFormat="1" applyFont="1" applyFill="1" applyBorder="1" applyAlignment="1">
      <alignment vertical="center"/>
    </xf>
    <xf numFmtId="189" fontId="0" fillId="0" borderId="69" xfId="0" applyNumberFormat="1" applyFont="1" applyFill="1" applyBorder="1" applyAlignment="1">
      <alignment vertical="center"/>
    </xf>
    <xf numFmtId="184" fontId="0" fillId="0" borderId="68" xfId="0" applyNumberFormat="1" applyFont="1" applyFill="1" applyBorder="1" applyAlignment="1">
      <alignment vertical="center"/>
    </xf>
    <xf numFmtId="185" fontId="0" fillId="34" borderId="74"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75" xfId="0" applyNumberFormat="1" applyFont="1" applyFill="1" applyBorder="1" applyAlignment="1">
      <alignment vertical="center"/>
    </xf>
    <xf numFmtId="0" fontId="0" fillId="33" borderId="75"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5" xfId="0" applyNumberFormat="1" applyFont="1" applyFill="1" applyBorder="1" applyAlignment="1">
      <alignment vertical="center"/>
    </xf>
    <xf numFmtId="0" fontId="0" fillId="0" borderId="0" xfId="0" applyFont="1" applyFill="1" applyBorder="1" applyAlignment="1">
      <alignment vertical="center"/>
    </xf>
    <xf numFmtId="41" fontId="0" fillId="0" borderId="48" xfId="0" applyNumberFormat="1" applyFont="1" applyFill="1" applyBorder="1" applyAlignment="1">
      <alignment vertical="center"/>
    </xf>
    <xf numFmtId="0" fontId="0" fillId="0" borderId="50" xfId="0" applyFont="1" applyFill="1" applyBorder="1" applyAlignment="1">
      <alignment horizontal="distributed" vertical="center"/>
    </xf>
    <xf numFmtId="176" fontId="0" fillId="0" borderId="45" xfId="0" applyNumberFormat="1" applyFont="1" applyFill="1" applyBorder="1" applyAlignment="1">
      <alignment vertical="center"/>
    </xf>
    <xf numFmtId="193" fontId="0" fillId="0" borderId="39" xfId="0" applyNumberFormat="1" applyFont="1" applyFill="1" applyBorder="1" applyAlignment="1">
      <alignment vertical="center"/>
    </xf>
    <xf numFmtId="41" fontId="0" fillId="0" borderId="0" xfId="0" applyNumberFormat="1" applyFont="1" applyFill="1" applyBorder="1" applyAlignment="1">
      <alignment vertical="center"/>
    </xf>
    <xf numFmtId="0" fontId="0" fillId="0" borderId="76" xfId="0" applyFont="1" applyFill="1" applyBorder="1" applyAlignment="1">
      <alignment vertical="center"/>
    </xf>
    <xf numFmtId="0" fontId="0" fillId="0" borderId="48"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77" xfId="0" applyNumberFormat="1" applyFont="1" applyFill="1" applyBorder="1" applyAlignment="1">
      <alignment horizontal="center" vertical="center"/>
    </xf>
    <xf numFmtId="41" fontId="0" fillId="0" borderId="38" xfId="0" applyNumberFormat="1" applyFont="1" applyFill="1" applyBorder="1" applyAlignment="1">
      <alignment vertical="center"/>
    </xf>
    <xf numFmtId="176" fontId="0" fillId="0" borderId="30" xfId="0" applyNumberFormat="1" applyFont="1" applyFill="1" applyBorder="1" applyAlignment="1">
      <alignment vertical="center"/>
    </xf>
    <xf numFmtId="188" fontId="0" fillId="0" borderId="68" xfId="0" applyNumberFormat="1" applyFont="1" applyFill="1" applyBorder="1" applyAlignment="1">
      <alignment horizontal="right" vertical="center"/>
    </xf>
    <xf numFmtId="176" fontId="0" fillId="0" borderId="78" xfId="0" applyNumberFormat="1" applyFont="1" applyFill="1" applyBorder="1" applyAlignment="1">
      <alignment vertical="center"/>
    </xf>
    <xf numFmtId="41" fontId="0" fillId="0" borderId="72" xfId="0" applyNumberFormat="1" applyFont="1" applyFill="1" applyBorder="1" applyAlignment="1">
      <alignment vertical="center"/>
    </xf>
    <xf numFmtId="189" fontId="0" fillId="0" borderId="79" xfId="0" applyNumberFormat="1" applyFont="1" applyFill="1" applyBorder="1" applyAlignment="1">
      <alignment vertical="center"/>
    </xf>
    <xf numFmtId="0" fontId="0" fillId="0" borderId="50" xfId="0" applyFont="1" applyFill="1" applyBorder="1" applyAlignment="1">
      <alignment horizontal="distributed" vertical="center" shrinkToFit="1"/>
    </xf>
    <xf numFmtId="41" fontId="0" fillId="0" borderId="65"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61" xfId="0" applyNumberFormat="1" applyFont="1" applyFill="1" applyBorder="1" applyAlignment="1">
      <alignment vertical="center"/>
    </xf>
    <xf numFmtId="193" fontId="0" fillId="0" borderId="12" xfId="0" applyNumberFormat="1" applyFont="1" applyFill="1" applyBorder="1" applyAlignment="1">
      <alignment vertical="center"/>
    </xf>
    <xf numFmtId="188" fontId="0" fillId="0" borderId="11" xfId="0" applyNumberFormat="1" applyFont="1" applyFill="1" applyBorder="1" applyAlignment="1">
      <alignment horizontal="right" vertical="center"/>
    </xf>
    <xf numFmtId="0" fontId="0" fillId="0" borderId="42" xfId="0" applyFont="1" applyFill="1" applyBorder="1" applyAlignment="1">
      <alignment horizontal="distributed" vertical="center"/>
    </xf>
    <xf numFmtId="188" fontId="0" fillId="0" borderId="42" xfId="0" applyNumberFormat="1" applyFont="1" applyFill="1" applyBorder="1" applyAlignment="1">
      <alignment horizontal="right" vertical="center"/>
    </xf>
    <xf numFmtId="176" fontId="0" fillId="0" borderId="70" xfId="0" applyNumberFormat="1" applyFont="1" applyFill="1" applyBorder="1" applyAlignment="1">
      <alignment vertical="center"/>
    </xf>
    <xf numFmtId="0" fontId="0" fillId="0" borderId="79" xfId="0" applyFont="1" applyFill="1" applyBorder="1" applyAlignment="1">
      <alignment horizontal="distributed" vertical="center"/>
    </xf>
    <xf numFmtId="193" fontId="0" fillId="0" borderId="42" xfId="0" applyNumberFormat="1" applyFont="1" applyFill="1" applyBorder="1" applyAlignment="1">
      <alignment vertical="center"/>
    </xf>
    <xf numFmtId="0" fontId="0" fillId="0" borderId="68" xfId="0" applyFont="1" applyFill="1" applyBorder="1" applyAlignment="1">
      <alignment horizontal="distributed" vertical="center"/>
    </xf>
    <xf numFmtId="193" fontId="0" fillId="0" borderId="68" xfId="0" applyNumberFormat="1" applyFont="1" applyFill="1" applyBorder="1" applyAlignment="1">
      <alignment vertical="center"/>
    </xf>
    <xf numFmtId="189" fontId="0" fillId="0" borderId="68" xfId="0" applyNumberFormat="1" applyFont="1" applyFill="1" applyBorder="1" applyAlignment="1">
      <alignment vertical="center"/>
    </xf>
    <xf numFmtId="41" fontId="0" fillId="0" borderId="76" xfId="0" applyNumberFormat="1" applyFont="1" applyFill="1" applyBorder="1" applyAlignment="1">
      <alignment vertical="center"/>
    </xf>
    <xf numFmtId="41" fontId="0" fillId="0" borderId="71" xfId="0" applyNumberFormat="1" applyFont="1" applyFill="1" applyBorder="1" applyAlignment="1">
      <alignment vertical="center"/>
    </xf>
    <xf numFmtId="41" fontId="0" fillId="0" borderId="80" xfId="0" applyNumberFormat="1" applyFont="1" applyFill="1" applyBorder="1" applyAlignment="1">
      <alignment vertical="center"/>
    </xf>
    <xf numFmtId="0" fontId="0" fillId="0" borderId="8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77" xfId="0" applyFont="1" applyFill="1" applyBorder="1" applyAlignment="1">
      <alignment horizontal="center" vertical="center"/>
    </xf>
    <xf numFmtId="185" fontId="0" fillId="10" borderId="83" xfId="0" applyNumberFormat="1" applyFont="1" applyFill="1" applyBorder="1" applyAlignment="1">
      <alignment horizontal="center" vertical="center" wrapText="1"/>
    </xf>
    <xf numFmtId="185" fontId="0" fillId="10" borderId="84" xfId="0" applyNumberFormat="1" applyFont="1" applyFill="1" applyBorder="1" applyAlignment="1">
      <alignment horizontal="center" vertical="center" wrapText="1"/>
    </xf>
    <xf numFmtId="185" fontId="0" fillId="10" borderId="65" xfId="0" applyNumberFormat="1"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2" xfId="0" applyFont="1" applyFill="1" applyBorder="1" applyAlignment="1">
      <alignment horizontal="distributed" vertical="center"/>
    </xf>
    <xf numFmtId="0" fontId="0" fillId="0" borderId="74" xfId="0" applyFont="1" applyFill="1" applyBorder="1" applyAlignment="1">
      <alignment horizontal="distributed" vertical="center"/>
    </xf>
    <xf numFmtId="0" fontId="0" fillId="0" borderId="75" xfId="0" applyFont="1" applyFill="1" applyBorder="1" applyAlignment="1">
      <alignment horizontal="distributed" vertical="center"/>
    </xf>
    <xf numFmtId="0" fontId="0" fillId="0" borderId="9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50" xfId="0" applyFont="1" applyFill="1" applyBorder="1" applyAlignment="1">
      <alignment horizontal="distributed" vertic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98"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5" xfId="0" applyFont="1" applyFill="1" applyBorder="1" applyAlignment="1">
      <alignment vertical="center" textRotation="255" wrapText="1"/>
    </xf>
    <xf numFmtId="0" fontId="0" fillId="0" borderId="5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topLeftCell="E1" activePane="topRight" state="frozen"/>
      <selection pane="topLeft" activeCell="A1" sqref="A1"/>
      <selection pane="topRight" activeCell="E6" sqref="E6"/>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4.25390625" style="8"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62</v>
      </c>
      <c r="E1" s="4" t="s">
        <v>69</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46"/>
      <c r="C3" s="194" t="s">
        <v>41</v>
      </c>
      <c r="D3" s="195"/>
      <c r="E3" s="208" t="s">
        <v>42</v>
      </c>
      <c r="F3" s="208"/>
      <c r="G3" s="208"/>
      <c r="H3" s="209"/>
      <c r="I3" s="205" t="s">
        <v>73</v>
      </c>
      <c r="J3" s="194" t="s">
        <v>43</v>
      </c>
      <c r="K3" s="184"/>
      <c r="L3" s="184"/>
      <c r="M3" s="195"/>
      <c r="N3" s="184" t="s">
        <v>16</v>
      </c>
      <c r="O3" s="184"/>
      <c r="P3" s="182" t="s">
        <v>23</v>
      </c>
      <c r="Q3" s="208"/>
      <c r="R3" s="208"/>
      <c r="S3" s="183"/>
      <c r="T3" s="184" t="s">
        <v>22</v>
      </c>
      <c r="U3" s="184"/>
      <c r="V3" s="184"/>
      <c r="W3" s="184"/>
      <c r="X3" s="194" t="s">
        <v>44</v>
      </c>
      <c r="Y3" s="184"/>
      <c r="Z3" s="184"/>
      <c r="AA3" s="184"/>
      <c r="AB3" s="184"/>
      <c r="AC3" s="195"/>
      <c r="AD3" s="184" t="s">
        <v>0</v>
      </c>
      <c r="AE3" s="184"/>
      <c r="AF3" s="184"/>
      <c r="AG3" s="184"/>
      <c r="AH3" s="184"/>
      <c r="AI3" s="184"/>
      <c r="AJ3" s="182" t="s">
        <v>45</v>
      </c>
      <c r="AK3" s="183"/>
      <c r="AL3" s="184" t="s">
        <v>46</v>
      </c>
      <c r="AM3" s="184"/>
      <c r="AN3" s="179" t="s">
        <v>60</v>
      </c>
    </row>
    <row r="4" spans="2:40" ht="24.75" customHeight="1">
      <c r="B4" s="147"/>
      <c r="C4" s="202"/>
      <c r="D4" s="203"/>
      <c r="E4" s="185" t="s">
        <v>19</v>
      </c>
      <c r="F4" s="185"/>
      <c r="G4" s="186"/>
      <c r="H4" s="13" t="s">
        <v>13</v>
      </c>
      <c r="I4" s="206"/>
      <c r="J4" s="187" t="s">
        <v>19</v>
      </c>
      <c r="K4" s="185"/>
      <c r="L4" s="185"/>
      <c r="M4" s="14" t="s">
        <v>15</v>
      </c>
      <c r="N4" s="188" t="s">
        <v>17</v>
      </c>
      <c r="O4" s="148" t="s">
        <v>18</v>
      </c>
      <c r="P4" s="187" t="s">
        <v>19</v>
      </c>
      <c r="Q4" s="185"/>
      <c r="R4" s="186"/>
      <c r="S4" s="149" t="s">
        <v>21</v>
      </c>
      <c r="T4" s="185" t="s">
        <v>19</v>
      </c>
      <c r="U4" s="185"/>
      <c r="V4" s="186"/>
      <c r="W4" s="16" t="s">
        <v>24</v>
      </c>
      <c r="X4" s="187" t="s">
        <v>17</v>
      </c>
      <c r="Y4" s="185"/>
      <c r="Z4" s="186"/>
      <c r="AA4" s="192" t="s">
        <v>26</v>
      </c>
      <c r="AB4" s="185"/>
      <c r="AC4" s="193"/>
      <c r="AD4" s="185" t="s">
        <v>17</v>
      </c>
      <c r="AE4" s="185"/>
      <c r="AF4" s="186"/>
      <c r="AG4" s="210" t="s">
        <v>74</v>
      </c>
      <c r="AH4" s="175" t="s">
        <v>75</v>
      </c>
      <c r="AI4" s="177" t="s">
        <v>76</v>
      </c>
      <c r="AJ4" s="190" t="s">
        <v>39</v>
      </c>
      <c r="AK4" s="15" t="s">
        <v>27</v>
      </c>
      <c r="AL4" s="188" t="s">
        <v>47</v>
      </c>
      <c r="AM4" s="16" t="s">
        <v>28</v>
      </c>
      <c r="AN4" s="180"/>
    </row>
    <row r="5" spans="2:40" ht="24.75" customHeight="1" thickBot="1">
      <c r="B5" s="17" t="s">
        <v>63</v>
      </c>
      <c r="C5" s="204"/>
      <c r="D5" s="178"/>
      <c r="E5" s="18" t="s">
        <v>25</v>
      </c>
      <c r="F5" s="19" t="s">
        <v>11</v>
      </c>
      <c r="G5" s="20" t="s">
        <v>12</v>
      </c>
      <c r="H5" s="21" t="s">
        <v>14</v>
      </c>
      <c r="I5" s="207"/>
      <c r="J5" s="22" t="s">
        <v>25</v>
      </c>
      <c r="K5" s="19" t="s">
        <v>11</v>
      </c>
      <c r="L5" s="20" t="s">
        <v>12</v>
      </c>
      <c r="M5" s="23" t="s">
        <v>14</v>
      </c>
      <c r="N5" s="189"/>
      <c r="O5" s="150" t="s">
        <v>14</v>
      </c>
      <c r="P5" s="22" t="s">
        <v>25</v>
      </c>
      <c r="Q5" s="24" t="s">
        <v>11</v>
      </c>
      <c r="R5" s="25" t="s">
        <v>12</v>
      </c>
      <c r="S5" s="151" t="s">
        <v>20</v>
      </c>
      <c r="T5" s="29" t="s">
        <v>25</v>
      </c>
      <c r="U5" s="18" t="s">
        <v>11</v>
      </c>
      <c r="V5" s="20" t="s">
        <v>12</v>
      </c>
      <c r="W5" s="18" t="s">
        <v>20</v>
      </c>
      <c r="X5" s="22" t="s">
        <v>25</v>
      </c>
      <c r="Y5" s="26" t="s">
        <v>1</v>
      </c>
      <c r="Z5" s="27" t="s">
        <v>2</v>
      </c>
      <c r="AA5" s="18" t="s">
        <v>25</v>
      </c>
      <c r="AB5" s="19" t="s">
        <v>1</v>
      </c>
      <c r="AC5" s="28" t="s">
        <v>2</v>
      </c>
      <c r="AD5" s="29" t="s">
        <v>3</v>
      </c>
      <c r="AE5" s="18" t="s">
        <v>4</v>
      </c>
      <c r="AF5" s="20" t="s">
        <v>5</v>
      </c>
      <c r="AG5" s="211"/>
      <c r="AH5" s="176"/>
      <c r="AI5" s="178"/>
      <c r="AJ5" s="191"/>
      <c r="AK5" s="30" t="s">
        <v>14</v>
      </c>
      <c r="AL5" s="189"/>
      <c r="AM5" s="31" t="s">
        <v>14</v>
      </c>
      <c r="AN5" s="181"/>
    </row>
    <row r="6" spans="2:40" ht="27.75" customHeight="1" thickBot="1" thickTop="1">
      <c r="B6" s="152">
        <f>SUM(B7:B11,B13,B17,B22,B27)</f>
        <v>569579</v>
      </c>
      <c r="C6" s="196" t="s">
        <v>61</v>
      </c>
      <c r="D6" s="197"/>
      <c r="E6" s="32">
        <v>4436</v>
      </c>
      <c r="F6" s="33">
        <v>2312</v>
      </c>
      <c r="G6" s="34">
        <v>2124</v>
      </c>
      <c r="H6" s="35">
        <f>E6/B6*1000</f>
        <v>7.788208483809972</v>
      </c>
      <c r="I6" s="36">
        <f>F6/G6*100</f>
        <v>108.8512241054614</v>
      </c>
      <c r="J6" s="38">
        <f>SUM(K6:L6)</f>
        <v>7357</v>
      </c>
      <c r="K6" s="39">
        <v>3662</v>
      </c>
      <c r="L6" s="32">
        <v>3695</v>
      </c>
      <c r="M6" s="37">
        <f>J6/B6*1000</f>
        <v>12.916557668032004</v>
      </c>
      <c r="N6" s="153">
        <f>E6-J6</f>
        <v>-2921</v>
      </c>
      <c r="O6" s="139">
        <f>N6/B6*1000</f>
        <v>-5.128349184222031</v>
      </c>
      <c r="P6" s="38">
        <v>13</v>
      </c>
      <c r="Q6" s="39">
        <v>4</v>
      </c>
      <c r="R6" s="32">
        <v>9</v>
      </c>
      <c r="S6" s="154">
        <f>P6/E6*1000</f>
        <v>2.9305680793507665</v>
      </c>
      <c r="T6" s="32">
        <v>8</v>
      </c>
      <c r="U6" s="39">
        <v>1</v>
      </c>
      <c r="V6" s="32">
        <v>7</v>
      </c>
      <c r="W6" s="43">
        <f aca="true" t="shared" si="0" ref="W6:W36">T6/E6*1000</f>
        <v>1.8034265103697023</v>
      </c>
      <c r="X6" s="40">
        <f>SUM(Y6:Z6)</f>
        <v>98</v>
      </c>
      <c r="Y6" s="41">
        <v>46</v>
      </c>
      <c r="Z6" s="34">
        <v>52</v>
      </c>
      <c r="AA6" s="42">
        <f aca="true" t="shared" si="1" ref="AA6:AA12">X6/(E6+X6)*1000</f>
        <v>21.614468460520513</v>
      </c>
      <c r="AB6" s="43">
        <f>Y6/(X6+E6)*1000</f>
        <v>10.145566828407587</v>
      </c>
      <c r="AC6" s="44">
        <f>Z6/(X6+E6)*1000</f>
        <v>11.468901632112924</v>
      </c>
      <c r="AD6" s="34">
        <v>23</v>
      </c>
      <c r="AE6" s="39">
        <v>17</v>
      </c>
      <c r="AF6" s="174">
        <v>6</v>
      </c>
      <c r="AG6" s="42">
        <f>AD6/(E6+AE6)*1000</f>
        <v>5.165057264765327</v>
      </c>
      <c r="AH6" s="43">
        <f>AE6/(E6+AE6)*1000</f>
        <v>3.8176510217830675</v>
      </c>
      <c r="AI6" s="45">
        <f>AF6/E6*1000</f>
        <v>1.352569882777277</v>
      </c>
      <c r="AJ6" s="34">
        <v>2444</v>
      </c>
      <c r="AK6" s="46">
        <f>AJ6/B6*1000</f>
        <v>4.290888533460679</v>
      </c>
      <c r="AL6" s="38">
        <v>937</v>
      </c>
      <c r="AM6" s="47">
        <f>AL6/B6*1000</f>
        <v>1.6450746955207267</v>
      </c>
      <c r="AN6" s="48">
        <v>1.6</v>
      </c>
    </row>
    <row r="7" spans="1:40" ht="27.75" customHeight="1">
      <c r="A7" s="7">
        <v>201</v>
      </c>
      <c r="B7" s="172">
        <v>192658</v>
      </c>
      <c r="C7" s="198" t="s">
        <v>36</v>
      </c>
      <c r="D7" s="199"/>
      <c r="E7" s="49">
        <f>SUM(F7:G7)</f>
        <v>1563</v>
      </c>
      <c r="F7" s="50">
        <v>809</v>
      </c>
      <c r="G7" s="51">
        <v>754</v>
      </c>
      <c r="H7" s="52">
        <f>E7/B7*1000</f>
        <v>8.112821684020389</v>
      </c>
      <c r="I7" s="53">
        <f>F7/G7*100</f>
        <v>107.29442970822281</v>
      </c>
      <c r="J7" s="57">
        <f aca="true" t="shared" si="2" ref="J7:J30">SUM(K7:L7)</f>
        <v>2176</v>
      </c>
      <c r="K7" s="50">
        <v>1096</v>
      </c>
      <c r="L7" s="51">
        <v>1080</v>
      </c>
      <c r="M7" s="54">
        <f>J7/B7*1000</f>
        <v>11.294625709807017</v>
      </c>
      <c r="N7" s="155">
        <f>E7-J7</f>
        <v>-613</v>
      </c>
      <c r="O7" s="144">
        <f>N7/B7*1000</f>
        <v>-3.181804025786627</v>
      </c>
      <c r="P7" s="55">
        <v>4</v>
      </c>
      <c r="Q7" s="56">
        <v>2</v>
      </c>
      <c r="R7" s="49">
        <v>2</v>
      </c>
      <c r="S7" s="75">
        <f aca="true" t="shared" si="3" ref="S7:S30">P7/E7*1000</f>
        <v>2.5591810620601407</v>
      </c>
      <c r="T7" s="49">
        <v>2</v>
      </c>
      <c r="U7" s="156">
        <v>0</v>
      </c>
      <c r="V7" s="49">
        <v>2</v>
      </c>
      <c r="W7" s="157">
        <f t="shared" si="0"/>
        <v>1.2795905310300704</v>
      </c>
      <c r="X7" s="57">
        <f>SUM(Y7:Z7)</f>
        <v>36</v>
      </c>
      <c r="Y7" s="58">
        <v>17</v>
      </c>
      <c r="Z7" s="59">
        <v>19</v>
      </c>
      <c r="AA7" s="60">
        <f t="shared" si="1"/>
        <v>22.5140712945591</v>
      </c>
      <c r="AB7" s="61">
        <f>Y7/(X7+E7)*1000</f>
        <v>10.631644777986242</v>
      </c>
      <c r="AC7" s="62">
        <f>Z7/(X7+E7)*1000</f>
        <v>11.88242651657286</v>
      </c>
      <c r="AD7" s="63">
        <v>8</v>
      </c>
      <c r="AE7" s="58">
        <v>6</v>
      </c>
      <c r="AF7" s="59">
        <v>2</v>
      </c>
      <c r="AG7" s="61">
        <f aca="true" t="shared" si="4" ref="AG7:AG36">AD7/(E7+AE7)*1000</f>
        <v>5.098789037603569</v>
      </c>
      <c r="AH7" s="61">
        <f aca="true" t="shared" si="5" ref="AH7:AH36">AE7/(E7+AE7)*1000</f>
        <v>3.8240917782026767</v>
      </c>
      <c r="AI7" s="62">
        <f aca="true" t="shared" si="6" ref="AI7:AI36">AF7/E7*1000</f>
        <v>1.2795905310300704</v>
      </c>
      <c r="AJ7" s="57">
        <v>839</v>
      </c>
      <c r="AK7" s="64">
        <f>AJ7/B7*1000</f>
        <v>4.354867173955922</v>
      </c>
      <c r="AL7" s="49">
        <v>303</v>
      </c>
      <c r="AM7" s="65">
        <f>AL7/B7*1000</f>
        <v>1.5727351057313999</v>
      </c>
      <c r="AN7" s="66">
        <v>1.55</v>
      </c>
    </row>
    <row r="8" spans="1:40" s="67" customFormat="1" ht="27.75" customHeight="1">
      <c r="A8" s="67">
        <v>202</v>
      </c>
      <c r="B8" s="141">
        <v>149178</v>
      </c>
      <c r="C8" s="200" t="s">
        <v>37</v>
      </c>
      <c r="D8" s="201"/>
      <c r="E8" s="49">
        <f aca="true" t="shared" si="7" ref="E8:E30">SUM(F8:G8)</f>
        <v>1372</v>
      </c>
      <c r="F8" s="50">
        <v>686</v>
      </c>
      <c r="G8" s="51">
        <v>686</v>
      </c>
      <c r="H8" s="52">
        <f>E8/B8*1000</f>
        <v>9.197066591588571</v>
      </c>
      <c r="I8" s="53">
        <f aca="true" t="shared" si="8" ref="I8:I33">F8/G8*100</f>
        <v>100</v>
      </c>
      <c r="J8" s="57">
        <f t="shared" si="2"/>
        <v>1641</v>
      </c>
      <c r="K8" s="50">
        <v>848</v>
      </c>
      <c r="L8" s="51">
        <v>793</v>
      </c>
      <c r="M8" s="54">
        <f aca="true" t="shared" si="9" ref="M8:M33">J8/B8*1000</f>
        <v>11.000281542854845</v>
      </c>
      <c r="N8" s="143">
        <f aca="true" t="shared" si="10" ref="N8:N33">E8-J8</f>
        <v>-269</v>
      </c>
      <c r="O8" s="144">
        <f aca="true" t="shared" si="11" ref="O8:O33">N8/B8*1000</f>
        <v>-1.8032149512662725</v>
      </c>
      <c r="P8" s="55">
        <v>4</v>
      </c>
      <c r="Q8" s="56">
        <v>2</v>
      </c>
      <c r="R8" s="49">
        <v>2</v>
      </c>
      <c r="S8" s="75">
        <f t="shared" si="3"/>
        <v>2.9154518950437316</v>
      </c>
      <c r="T8" s="49">
        <v>2</v>
      </c>
      <c r="U8" s="56">
        <v>1</v>
      </c>
      <c r="V8" s="49">
        <v>1</v>
      </c>
      <c r="W8" s="86">
        <f t="shared" si="0"/>
        <v>1.4577259475218658</v>
      </c>
      <c r="X8" s="57">
        <f aca="true" t="shared" si="12" ref="X8:X30">SUM(Y8:Z8)</f>
        <v>24</v>
      </c>
      <c r="Y8" s="58">
        <v>11</v>
      </c>
      <c r="Z8" s="59">
        <v>13</v>
      </c>
      <c r="AA8" s="68">
        <f t="shared" si="1"/>
        <v>17.191977077363898</v>
      </c>
      <c r="AB8" s="61">
        <f>Y8/(X8+E8)*1000</f>
        <v>7.8796561604584525</v>
      </c>
      <c r="AC8" s="69">
        <f>Z8/(X8+E8)*1000</f>
        <v>9.312320916905444</v>
      </c>
      <c r="AD8" s="63">
        <v>5</v>
      </c>
      <c r="AE8" s="58">
        <v>4</v>
      </c>
      <c r="AF8" s="59">
        <v>1</v>
      </c>
      <c r="AG8" s="61">
        <f t="shared" si="4"/>
        <v>3.633720930232558</v>
      </c>
      <c r="AH8" s="61">
        <f t="shared" si="5"/>
        <v>2.9069767441860463</v>
      </c>
      <c r="AI8" s="69">
        <f t="shared" si="6"/>
        <v>0.7288629737609329</v>
      </c>
      <c r="AJ8" s="57">
        <v>775</v>
      </c>
      <c r="AK8" s="64">
        <f aca="true" t="shared" si="13" ref="AK8:AK33">AJ8/B8*1000</f>
        <v>5.195136012012496</v>
      </c>
      <c r="AL8" s="49">
        <v>289</v>
      </c>
      <c r="AM8" s="65">
        <f aca="true" t="shared" si="14" ref="AM8:AM33">AL8/B8*1000</f>
        <v>1.937282977382724</v>
      </c>
      <c r="AN8" s="66">
        <v>1.71</v>
      </c>
    </row>
    <row r="9" spans="1:40" s="67" customFormat="1" ht="27.75" customHeight="1">
      <c r="A9" s="67">
        <v>203</v>
      </c>
      <c r="B9" s="141">
        <v>48558</v>
      </c>
      <c r="C9" s="200" t="s">
        <v>38</v>
      </c>
      <c r="D9" s="201"/>
      <c r="E9" s="49">
        <f t="shared" si="7"/>
        <v>364</v>
      </c>
      <c r="F9" s="50">
        <v>203</v>
      </c>
      <c r="G9" s="51">
        <v>161</v>
      </c>
      <c r="H9" s="52">
        <f>E9/B9*1000</f>
        <v>7.496190123151695</v>
      </c>
      <c r="I9" s="53">
        <f t="shared" si="8"/>
        <v>126.08695652173914</v>
      </c>
      <c r="J9" s="57">
        <f t="shared" si="2"/>
        <v>670</v>
      </c>
      <c r="K9" s="50">
        <v>338</v>
      </c>
      <c r="L9" s="51">
        <v>332</v>
      </c>
      <c r="M9" s="54">
        <f t="shared" si="9"/>
        <v>13.79793236953746</v>
      </c>
      <c r="N9" s="143">
        <f t="shared" si="10"/>
        <v>-306</v>
      </c>
      <c r="O9" s="144">
        <f t="shared" si="11"/>
        <v>-6.301742246385766</v>
      </c>
      <c r="P9" s="70">
        <v>0</v>
      </c>
      <c r="Q9" s="58">
        <v>0</v>
      </c>
      <c r="R9" s="59">
        <v>0</v>
      </c>
      <c r="S9" s="75">
        <f t="shared" si="3"/>
        <v>0</v>
      </c>
      <c r="T9" s="49">
        <v>0</v>
      </c>
      <c r="U9" s="71">
        <v>0</v>
      </c>
      <c r="V9" s="49">
        <v>0</v>
      </c>
      <c r="W9" s="86">
        <f t="shared" si="0"/>
        <v>0</v>
      </c>
      <c r="X9" s="57">
        <f t="shared" si="12"/>
        <v>9</v>
      </c>
      <c r="Y9" s="58">
        <v>5</v>
      </c>
      <c r="Z9" s="59">
        <v>4</v>
      </c>
      <c r="AA9" s="68">
        <f t="shared" si="1"/>
        <v>24.128686327077748</v>
      </c>
      <c r="AB9" s="61">
        <f aca="true" t="shared" si="15" ref="AB9:AB26">Y9/(X9+E9)*1000</f>
        <v>13.404825737265416</v>
      </c>
      <c r="AC9" s="69">
        <f aca="true" t="shared" si="16" ref="AC9:AC26">Z9/(X9+E9)*1000</f>
        <v>10.723860589812332</v>
      </c>
      <c r="AD9" s="63">
        <v>0</v>
      </c>
      <c r="AE9" s="58">
        <v>0</v>
      </c>
      <c r="AF9" s="59">
        <v>0</v>
      </c>
      <c r="AG9" s="61">
        <f t="shared" si="4"/>
        <v>0</v>
      </c>
      <c r="AH9" s="61">
        <f t="shared" si="5"/>
        <v>0</v>
      </c>
      <c r="AI9" s="69">
        <f t="shared" si="6"/>
        <v>0</v>
      </c>
      <c r="AJ9" s="57">
        <v>195</v>
      </c>
      <c r="AK9" s="64">
        <f t="shared" si="13"/>
        <v>4.015816137402694</v>
      </c>
      <c r="AL9" s="49">
        <v>79</v>
      </c>
      <c r="AM9" s="65">
        <f t="shared" si="14"/>
        <v>1.6269203838708348</v>
      </c>
      <c r="AN9" s="66">
        <v>1.62</v>
      </c>
    </row>
    <row r="10" spans="1:40" s="67" customFormat="1" ht="27.75" customHeight="1">
      <c r="A10" s="67">
        <v>204</v>
      </c>
      <c r="B10" s="141">
        <v>33809</v>
      </c>
      <c r="C10" s="200" t="s">
        <v>48</v>
      </c>
      <c r="D10" s="201"/>
      <c r="E10" s="49">
        <f t="shared" si="7"/>
        <v>246</v>
      </c>
      <c r="F10" s="50">
        <v>137</v>
      </c>
      <c r="G10" s="51">
        <v>109</v>
      </c>
      <c r="H10" s="52">
        <f aca="true" t="shared" si="17" ref="H10:H33">E10/B10*1000</f>
        <v>7.2761690674080866</v>
      </c>
      <c r="I10" s="53">
        <f t="shared" si="8"/>
        <v>125.68807339449542</v>
      </c>
      <c r="J10" s="57">
        <f t="shared" si="2"/>
        <v>444</v>
      </c>
      <c r="K10" s="50">
        <v>225</v>
      </c>
      <c r="L10" s="51">
        <v>219</v>
      </c>
      <c r="M10" s="54">
        <f t="shared" si="9"/>
        <v>13.13259782898045</v>
      </c>
      <c r="N10" s="143">
        <f t="shared" si="10"/>
        <v>-198</v>
      </c>
      <c r="O10" s="144">
        <f t="shared" si="11"/>
        <v>-5.856428761572363</v>
      </c>
      <c r="P10" s="70">
        <v>0</v>
      </c>
      <c r="Q10" s="58">
        <v>0</v>
      </c>
      <c r="R10" s="59">
        <v>0</v>
      </c>
      <c r="S10" s="75">
        <f t="shared" si="3"/>
        <v>0</v>
      </c>
      <c r="T10" s="72">
        <v>0</v>
      </c>
      <c r="U10" s="71">
        <v>0</v>
      </c>
      <c r="V10" s="72">
        <v>0</v>
      </c>
      <c r="W10" s="86">
        <f t="shared" si="0"/>
        <v>0</v>
      </c>
      <c r="X10" s="57">
        <f t="shared" si="12"/>
        <v>9</v>
      </c>
      <c r="Y10" s="58">
        <v>3</v>
      </c>
      <c r="Z10" s="59">
        <v>6</v>
      </c>
      <c r="AA10" s="68">
        <f t="shared" si="1"/>
        <v>35.294117647058826</v>
      </c>
      <c r="AB10" s="61">
        <f t="shared" si="15"/>
        <v>11.76470588235294</v>
      </c>
      <c r="AC10" s="69">
        <f t="shared" si="16"/>
        <v>23.52941176470588</v>
      </c>
      <c r="AD10" s="63">
        <v>1</v>
      </c>
      <c r="AE10" s="58">
        <v>1</v>
      </c>
      <c r="AF10" s="59">
        <v>0</v>
      </c>
      <c r="AG10" s="61">
        <f t="shared" si="4"/>
        <v>4.048582995951417</v>
      </c>
      <c r="AH10" s="73">
        <f t="shared" si="5"/>
        <v>4.048582995951417</v>
      </c>
      <c r="AI10" s="74">
        <f t="shared" si="6"/>
        <v>0</v>
      </c>
      <c r="AJ10" s="57">
        <v>148</v>
      </c>
      <c r="AK10" s="64">
        <f t="shared" si="13"/>
        <v>4.3775326096601495</v>
      </c>
      <c r="AL10" s="49">
        <v>67</v>
      </c>
      <c r="AM10" s="65">
        <f t="shared" si="14"/>
        <v>1.981720843562365</v>
      </c>
      <c r="AN10" s="66">
        <v>1.55</v>
      </c>
    </row>
    <row r="11" spans="2:40" s="140" customFormat="1" ht="27.75" customHeight="1">
      <c r="B11" s="141">
        <v>11343</v>
      </c>
      <c r="C11" s="200" t="s">
        <v>6</v>
      </c>
      <c r="D11" s="201"/>
      <c r="E11" s="49">
        <f t="shared" si="7"/>
        <v>67</v>
      </c>
      <c r="F11" s="50">
        <f>SUM(F12)</f>
        <v>35</v>
      </c>
      <c r="G11" s="51">
        <f>SUM(G12)</f>
        <v>32</v>
      </c>
      <c r="H11" s="52">
        <f t="shared" si="17"/>
        <v>5.906726615533809</v>
      </c>
      <c r="I11" s="53">
        <f>F11/G11*100</f>
        <v>109.375</v>
      </c>
      <c r="J11" s="57">
        <f t="shared" si="2"/>
        <v>183</v>
      </c>
      <c r="K11" s="50">
        <f>SUM(K12)</f>
        <v>87</v>
      </c>
      <c r="L11" s="51">
        <f>SUM(L12)</f>
        <v>96</v>
      </c>
      <c r="M11" s="54">
        <f t="shared" si="9"/>
        <v>16.13329806929384</v>
      </c>
      <c r="N11" s="143">
        <f>E11-J11</f>
        <v>-116</v>
      </c>
      <c r="O11" s="144">
        <f t="shared" si="11"/>
        <v>-10.226571453760029</v>
      </c>
      <c r="P11" s="70">
        <v>1</v>
      </c>
      <c r="Q11" s="58">
        <v>0</v>
      </c>
      <c r="R11" s="59">
        <v>1</v>
      </c>
      <c r="S11" s="75">
        <f t="shared" si="3"/>
        <v>14.925373134328359</v>
      </c>
      <c r="T11" s="57">
        <f>SUM(U11:V11)</f>
        <v>1</v>
      </c>
      <c r="U11" s="71">
        <v>0</v>
      </c>
      <c r="V11" s="72">
        <v>1</v>
      </c>
      <c r="W11" s="86">
        <f t="shared" si="0"/>
        <v>14.925373134328359</v>
      </c>
      <c r="X11" s="57">
        <f t="shared" si="12"/>
        <v>4</v>
      </c>
      <c r="Y11" s="58">
        <f>SUM(Y12)</f>
        <v>2</v>
      </c>
      <c r="Z11" s="59">
        <f>SUM(Z12)</f>
        <v>2</v>
      </c>
      <c r="AA11" s="68">
        <f t="shared" si="1"/>
        <v>56.33802816901409</v>
      </c>
      <c r="AB11" s="61">
        <f t="shared" si="15"/>
        <v>28.169014084507044</v>
      </c>
      <c r="AC11" s="69">
        <f t="shared" si="16"/>
        <v>28.169014084507044</v>
      </c>
      <c r="AD11" s="63">
        <f>SUM(AE11:AF11)</f>
        <v>2</v>
      </c>
      <c r="AE11" s="58">
        <f>SUM(AE12)</f>
        <v>1</v>
      </c>
      <c r="AF11" s="59">
        <f>SUM(AF12)</f>
        <v>1</v>
      </c>
      <c r="AG11" s="61">
        <f>AD11/(E11+AE11)*1000</f>
        <v>29.41176470588235</v>
      </c>
      <c r="AH11" s="73">
        <f t="shared" si="5"/>
        <v>14.705882352941176</v>
      </c>
      <c r="AI11" s="74">
        <f>AF11/E11*1000</f>
        <v>14.925373134328359</v>
      </c>
      <c r="AJ11" s="57">
        <f>SUM(AJ12)</f>
        <v>35</v>
      </c>
      <c r="AK11" s="64">
        <f t="shared" si="13"/>
        <v>3.0856034558758707</v>
      </c>
      <c r="AL11" s="49">
        <f>SUM(AL12)</f>
        <v>10</v>
      </c>
      <c r="AM11" s="65">
        <f t="shared" si="14"/>
        <v>0.8816009873931059</v>
      </c>
      <c r="AN11" s="66">
        <v>1.37</v>
      </c>
    </row>
    <row r="12" spans="1:91" s="67" customFormat="1" ht="27.75" customHeight="1">
      <c r="A12" s="67">
        <v>302</v>
      </c>
      <c r="B12" s="141">
        <v>11343</v>
      </c>
      <c r="C12" s="140"/>
      <c r="D12" s="142" t="s">
        <v>49</v>
      </c>
      <c r="E12" s="49">
        <f t="shared" si="7"/>
        <v>67</v>
      </c>
      <c r="F12" s="50">
        <v>35</v>
      </c>
      <c r="G12" s="51">
        <v>32</v>
      </c>
      <c r="H12" s="52">
        <f t="shared" si="17"/>
        <v>5.906726615533809</v>
      </c>
      <c r="I12" s="53">
        <f t="shared" si="8"/>
        <v>109.375</v>
      </c>
      <c r="J12" s="57">
        <f t="shared" si="2"/>
        <v>183</v>
      </c>
      <c r="K12" s="56">
        <v>87</v>
      </c>
      <c r="L12" s="49">
        <v>96</v>
      </c>
      <c r="M12" s="54">
        <f t="shared" si="9"/>
        <v>16.13329806929384</v>
      </c>
      <c r="N12" s="143">
        <f t="shared" si="10"/>
        <v>-116</v>
      </c>
      <c r="O12" s="144">
        <f t="shared" si="11"/>
        <v>-10.226571453760029</v>
      </c>
      <c r="P12" s="70">
        <v>1</v>
      </c>
      <c r="Q12" s="58">
        <v>0</v>
      </c>
      <c r="R12" s="59">
        <v>1</v>
      </c>
      <c r="S12" s="75">
        <f t="shared" si="3"/>
        <v>14.925373134328359</v>
      </c>
      <c r="T12" s="72">
        <v>1</v>
      </c>
      <c r="U12" s="71">
        <v>0</v>
      </c>
      <c r="V12" s="59">
        <v>1</v>
      </c>
      <c r="W12" s="76">
        <f t="shared" si="0"/>
        <v>14.925373134328359</v>
      </c>
      <c r="X12" s="57">
        <f t="shared" si="12"/>
        <v>4</v>
      </c>
      <c r="Y12" s="58">
        <v>2</v>
      </c>
      <c r="Z12" s="59">
        <v>2</v>
      </c>
      <c r="AA12" s="77">
        <f t="shared" si="1"/>
        <v>56.33802816901409</v>
      </c>
      <c r="AB12" s="73">
        <f t="shared" si="15"/>
        <v>28.169014084507044</v>
      </c>
      <c r="AC12" s="69">
        <f t="shared" si="16"/>
        <v>28.169014084507044</v>
      </c>
      <c r="AD12" s="63">
        <v>2</v>
      </c>
      <c r="AE12" s="58">
        <v>1</v>
      </c>
      <c r="AF12" s="59">
        <v>1</v>
      </c>
      <c r="AG12" s="78">
        <f t="shared" si="4"/>
        <v>29.41176470588235</v>
      </c>
      <c r="AH12" s="79">
        <f t="shared" si="5"/>
        <v>14.705882352941176</v>
      </c>
      <c r="AI12" s="74">
        <f t="shared" si="6"/>
        <v>14.925373134328359</v>
      </c>
      <c r="AJ12" s="57">
        <v>35</v>
      </c>
      <c r="AK12" s="64">
        <f t="shared" si="13"/>
        <v>3.0856034558758707</v>
      </c>
      <c r="AL12" s="49">
        <v>10</v>
      </c>
      <c r="AM12" s="65">
        <f t="shared" si="14"/>
        <v>0.8816009873931059</v>
      </c>
      <c r="AN12" s="66">
        <v>1.37</v>
      </c>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row>
    <row r="13" spans="2:40" s="140" customFormat="1" ht="27.75" customHeight="1">
      <c r="B13" s="141">
        <v>26927</v>
      </c>
      <c r="C13" s="200" t="s">
        <v>7</v>
      </c>
      <c r="D13" s="201"/>
      <c r="E13" s="49">
        <f t="shared" si="7"/>
        <v>146</v>
      </c>
      <c r="F13" s="50">
        <f>SUM(F14:F16)</f>
        <v>85</v>
      </c>
      <c r="G13" s="51">
        <f>SUM(G14:G16)</f>
        <v>61</v>
      </c>
      <c r="H13" s="52">
        <f t="shared" si="17"/>
        <v>5.42206707022691</v>
      </c>
      <c r="I13" s="53">
        <f t="shared" si="8"/>
        <v>139.34426229508196</v>
      </c>
      <c r="J13" s="57">
        <f t="shared" si="2"/>
        <v>481</v>
      </c>
      <c r="K13" s="108">
        <f>SUM(K14:K16)</f>
        <v>240</v>
      </c>
      <c r="L13" s="51">
        <f>SUM(L14:L16)</f>
        <v>241</v>
      </c>
      <c r="M13" s="54">
        <f t="shared" si="9"/>
        <v>17.863111375199615</v>
      </c>
      <c r="N13" s="143">
        <f t="shared" si="10"/>
        <v>-335</v>
      </c>
      <c r="O13" s="144">
        <f t="shared" si="11"/>
        <v>-12.441044304972703</v>
      </c>
      <c r="P13" s="57">
        <v>0</v>
      </c>
      <c r="Q13" s="108">
        <v>0</v>
      </c>
      <c r="R13" s="108">
        <v>0</v>
      </c>
      <c r="S13" s="75">
        <f t="shared" si="3"/>
        <v>0</v>
      </c>
      <c r="T13" s="57">
        <f>SUM(U13:V13)</f>
        <v>0</v>
      </c>
      <c r="U13" s="108">
        <v>0</v>
      </c>
      <c r="V13" s="51">
        <v>0</v>
      </c>
      <c r="W13" s="76">
        <f t="shared" si="0"/>
        <v>0</v>
      </c>
      <c r="X13" s="57">
        <f t="shared" si="12"/>
        <v>2</v>
      </c>
      <c r="Y13" s="108">
        <f>SUM(Y14:Y16)</f>
        <v>0</v>
      </c>
      <c r="Z13" s="108">
        <f>SUM(Z14:Z16)</f>
        <v>2</v>
      </c>
      <c r="AA13" s="68">
        <f aca="true" t="shared" si="18" ref="AA13:AA33">X13/(E13+X13)*1000</f>
        <v>13.513513513513514</v>
      </c>
      <c r="AB13" s="61">
        <f t="shared" si="15"/>
        <v>0</v>
      </c>
      <c r="AC13" s="69">
        <f t="shared" si="16"/>
        <v>13.513513513513514</v>
      </c>
      <c r="AD13" s="57">
        <f>SUM(AE13:AF13)</f>
        <v>0</v>
      </c>
      <c r="AE13" s="108">
        <f>SUM(AE14:AE16)</f>
        <v>0</v>
      </c>
      <c r="AF13" s="51">
        <f>SUM(AF14:AF16)</f>
        <v>0</v>
      </c>
      <c r="AG13" s="80">
        <f t="shared" si="4"/>
        <v>0</v>
      </c>
      <c r="AH13" s="79">
        <f t="shared" si="5"/>
        <v>0</v>
      </c>
      <c r="AI13" s="74">
        <f t="shared" si="6"/>
        <v>0</v>
      </c>
      <c r="AJ13" s="108">
        <f>SUM(AJ14:AJ16)</f>
        <v>87</v>
      </c>
      <c r="AK13" s="64">
        <f t="shared" si="13"/>
        <v>3.230957774724254</v>
      </c>
      <c r="AL13" s="108">
        <f>SUM(AL14:AL16)</f>
        <v>30</v>
      </c>
      <c r="AM13" s="65">
        <f t="shared" si="14"/>
        <v>1.1141233705945706</v>
      </c>
      <c r="AN13" s="66">
        <v>1.38</v>
      </c>
    </row>
    <row r="14" spans="1:91" s="67" customFormat="1" ht="27.75" customHeight="1">
      <c r="A14" s="67">
        <v>325</v>
      </c>
      <c r="B14" s="141">
        <v>3209</v>
      </c>
      <c r="C14" s="140"/>
      <c r="D14" s="142" t="s">
        <v>50</v>
      </c>
      <c r="E14" s="49">
        <f t="shared" si="7"/>
        <v>10</v>
      </c>
      <c r="F14" s="50">
        <v>6</v>
      </c>
      <c r="G14" s="51">
        <v>4</v>
      </c>
      <c r="H14" s="52">
        <f t="shared" si="17"/>
        <v>3.1162355874104084</v>
      </c>
      <c r="I14" s="53">
        <f t="shared" si="8"/>
        <v>150</v>
      </c>
      <c r="J14" s="57">
        <f t="shared" si="2"/>
        <v>80</v>
      </c>
      <c r="K14" s="50">
        <v>44</v>
      </c>
      <c r="L14" s="51">
        <v>36</v>
      </c>
      <c r="M14" s="54">
        <f t="shared" si="9"/>
        <v>24.929884699283267</v>
      </c>
      <c r="N14" s="143">
        <f t="shared" si="10"/>
        <v>-70</v>
      </c>
      <c r="O14" s="144">
        <f t="shared" si="11"/>
        <v>-21.81364911187286</v>
      </c>
      <c r="P14" s="57">
        <v>0</v>
      </c>
      <c r="Q14" s="50">
        <v>0</v>
      </c>
      <c r="R14" s="59">
        <v>0</v>
      </c>
      <c r="S14" s="75">
        <f t="shared" si="3"/>
        <v>0</v>
      </c>
      <c r="T14" s="49">
        <v>0</v>
      </c>
      <c r="U14" s="56">
        <v>0</v>
      </c>
      <c r="V14" s="59">
        <v>0</v>
      </c>
      <c r="W14" s="76">
        <f t="shared" si="0"/>
        <v>0</v>
      </c>
      <c r="X14" s="57">
        <f>SUM(Y14:Z14)</f>
        <v>0</v>
      </c>
      <c r="Y14" s="58">
        <v>0</v>
      </c>
      <c r="Z14" s="59">
        <v>0</v>
      </c>
      <c r="AA14" s="77">
        <f t="shared" si="18"/>
        <v>0</v>
      </c>
      <c r="AB14" s="73">
        <v>0</v>
      </c>
      <c r="AC14" s="74">
        <v>0</v>
      </c>
      <c r="AD14" s="63">
        <v>0</v>
      </c>
      <c r="AE14" s="56">
        <v>0</v>
      </c>
      <c r="AF14" s="49">
        <v>0</v>
      </c>
      <c r="AG14" s="80">
        <f t="shared" si="4"/>
        <v>0</v>
      </c>
      <c r="AH14" s="79">
        <f t="shared" si="5"/>
        <v>0</v>
      </c>
      <c r="AI14" s="74">
        <f t="shared" si="6"/>
        <v>0</v>
      </c>
      <c r="AJ14" s="57">
        <v>11</v>
      </c>
      <c r="AK14" s="64">
        <f t="shared" si="13"/>
        <v>3.427859146151449</v>
      </c>
      <c r="AL14" s="49">
        <v>2</v>
      </c>
      <c r="AM14" s="65">
        <f t="shared" si="14"/>
        <v>0.6232471174820816</v>
      </c>
      <c r="AN14" s="66">
        <v>0.95</v>
      </c>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row>
    <row r="15" spans="1:91" s="67" customFormat="1" ht="27.75" customHeight="1">
      <c r="A15" s="67">
        <v>328</v>
      </c>
      <c r="B15" s="141">
        <v>7031</v>
      </c>
      <c r="C15" s="140"/>
      <c r="D15" s="158" t="s">
        <v>51</v>
      </c>
      <c r="E15" s="49">
        <f>SUM(F15:G15)</f>
        <v>33</v>
      </c>
      <c r="F15" s="50">
        <v>19</v>
      </c>
      <c r="G15" s="51">
        <v>14</v>
      </c>
      <c r="H15" s="52">
        <f t="shared" si="17"/>
        <v>4.6935002133409185</v>
      </c>
      <c r="I15" s="53">
        <f t="shared" si="8"/>
        <v>135.71428571428572</v>
      </c>
      <c r="J15" s="57">
        <f t="shared" si="2"/>
        <v>139</v>
      </c>
      <c r="K15" s="50">
        <v>75</v>
      </c>
      <c r="L15" s="51">
        <v>64</v>
      </c>
      <c r="M15" s="54">
        <f t="shared" si="9"/>
        <v>19.769591807708718</v>
      </c>
      <c r="N15" s="143">
        <f t="shared" si="10"/>
        <v>-106</v>
      </c>
      <c r="O15" s="144">
        <f t="shared" si="11"/>
        <v>-15.0760915943678</v>
      </c>
      <c r="P15" s="70">
        <v>0</v>
      </c>
      <c r="Q15" s="58">
        <v>0</v>
      </c>
      <c r="R15" s="59">
        <v>0</v>
      </c>
      <c r="S15" s="75">
        <f t="shared" si="3"/>
        <v>0</v>
      </c>
      <c r="T15" s="49">
        <v>0</v>
      </c>
      <c r="U15" s="71">
        <v>0</v>
      </c>
      <c r="V15" s="59">
        <v>0</v>
      </c>
      <c r="W15" s="76">
        <f t="shared" si="0"/>
        <v>0</v>
      </c>
      <c r="X15" s="57">
        <f t="shared" si="12"/>
        <v>1</v>
      </c>
      <c r="Y15" s="58">
        <v>0</v>
      </c>
      <c r="Z15" s="59">
        <v>1</v>
      </c>
      <c r="AA15" s="68">
        <f t="shared" si="18"/>
        <v>29.41176470588235</v>
      </c>
      <c r="AB15" s="61">
        <f t="shared" si="15"/>
        <v>0</v>
      </c>
      <c r="AC15" s="69">
        <f t="shared" si="16"/>
        <v>29.41176470588235</v>
      </c>
      <c r="AD15" s="63">
        <v>0</v>
      </c>
      <c r="AE15" s="56">
        <v>0</v>
      </c>
      <c r="AF15" s="49">
        <v>0</v>
      </c>
      <c r="AG15" s="80">
        <f t="shared" si="4"/>
        <v>0</v>
      </c>
      <c r="AH15" s="79">
        <f t="shared" si="5"/>
        <v>0</v>
      </c>
      <c r="AI15" s="74">
        <f t="shared" si="6"/>
        <v>0</v>
      </c>
      <c r="AJ15" s="57">
        <v>18</v>
      </c>
      <c r="AK15" s="64">
        <f t="shared" si="13"/>
        <v>2.560091025458683</v>
      </c>
      <c r="AL15" s="49">
        <v>7</v>
      </c>
      <c r="AM15" s="65">
        <f t="shared" si="14"/>
        <v>0.9955909543450433</v>
      </c>
      <c r="AN15" s="66">
        <v>1.33</v>
      </c>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row>
    <row r="16" spans="1:91" s="67" customFormat="1" ht="27.75" customHeight="1">
      <c r="A16" s="67">
        <v>329</v>
      </c>
      <c r="B16" s="141">
        <v>16687</v>
      </c>
      <c r="C16" s="140"/>
      <c r="D16" s="142" t="s">
        <v>29</v>
      </c>
      <c r="E16" s="49">
        <f t="shared" si="7"/>
        <v>103</v>
      </c>
      <c r="F16" s="50">
        <v>60</v>
      </c>
      <c r="G16" s="51">
        <v>43</v>
      </c>
      <c r="H16" s="52">
        <f t="shared" si="17"/>
        <v>6.172469587103733</v>
      </c>
      <c r="I16" s="53">
        <f t="shared" si="8"/>
        <v>139.53488372093022</v>
      </c>
      <c r="J16" s="57">
        <f t="shared" si="2"/>
        <v>262</v>
      </c>
      <c r="K16" s="50">
        <v>121</v>
      </c>
      <c r="L16" s="51">
        <v>141</v>
      </c>
      <c r="M16" s="54">
        <f t="shared" si="9"/>
        <v>15.70084496913765</v>
      </c>
      <c r="N16" s="143">
        <f t="shared" si="10"/>
        <v>-159</v>
      </c>
      <c r="O16" s="144">
        <f t="shared" si="11"/>
        <v>-9.52837538203392</v>
      </c>
      <c r="P16" s="70">
        <v>0</v>
      </c>
      <c r="Q16" s="58">
        <v>0</v>
      </c>
      <c r="R16" s="59">
        <v>0</v>
      </c>
      <c r="S16" s="75">
        <f t="shared" si="3"/>
        <v>0</v>
      </c>
      <c r="T16" s="49">
        <v>0</v>
      </c>
      <c r="U16" s="71">
        <v>0</v>
      </c>
      <c r="V16" s="59">
        <v>0</v>
      </c>
      <c r="W16" s="76">
        <f t="shared" si="0"/>
        <v>0</v>
      </c>
      <c r="X16" s="57">
        <f t="shared" si="12"/>
        <v>1</v>
      </c>
      <c r="Y16" s="58">
        <v>0</v>
      </c>
      <c r="Z16" s="59">
        <v>1</v>
      </c>
      <c r="AA16" s="68">
        <f t="shared" si="18"/>
        <v>9.615384615384617</v>
      </c>
      <c r="AB16" s="73">
        <v>0</v>
      </c>
      <c r="AC16" s="69">
        <f t="shared" si="16"/>
        <v>9.615384615384617</v>
      </c>
      <c r="AD16" s="63">
        <v>0</v>
      </c>
      <c r="AE16" s="56">
        <v>0</v>
      </c>
      <c r="AF16" s="49">
        <v>0</v>
      </c>
      <c r="AG16" s="80">
        <f t="shared" si="4"/>
        <v>0</v>
      </c>
      <c r="AH16" s="73">
        <f t="shared" si="5"/>
        <v>0</v>
      </c>
      <c r="AI16" s="74">
        <f t="shared" si="6"/>
        <v>0</v>
      </c>
      <c r="AJ16" s="57">
        <v>58</v>
      </c>
      <c r="AK16" s="64">
        <f t="shared" si="13"/>
        <v>3.475759573320549</v>
      </c>
      <c r="AL16" s="49">
        <v>21</v>
      </c>
      <c r="AM16" s="65">
        <f t="shared" si="14"/>
        <v>1.2584646730988194</v>
      </c>
      <c r="AN16" s="66">
        <v>1.49</v>
      </c>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row>
    <row r="17" spans="2:40" s="140" customFormat="1" ht="27.75" customHeight="1">
      <c r="B17" s="141">
        <v>54645</v>
      </c>
      <c r="C17" s="200" t="s">
        <v>8</v>
      </c>
      <c r="D17" s="201"/>
      <c r="E17" s="49">
        <f t="shared" si="7"/>
        <v>370</v>
      </c>
      <c r="F17" s="50">
        <f>SUM(F18:F21)</f>
        <v>192</v>
      </c>
      <c r="G17" s="51">
        <f>SUM(G18:G21)</f>
        <v>178</v>
      </c>
      <c r="H17" s="52">
        <f t="shared" si="17"/>
        <v>6.7709763015829445</v>
      </c>
      <c r="I17" s="53">
        <f t="shared" si="8"/>
        <v>107.86516853932584</v>
      </c>
      <c r="J17" s="57">
        <f t="shared" si="2"/>
        <v>815</v>
      </c>
      <c r="K17" s="50">
        <f>SUM(K18:K21)</f>
        <v>380</v>
      </c>
      <c r="L17" s="51">
        <f>SUM(L18:L21)</f>
        <v>435</v>
      </c>
      <c r="M17" s="54">
        <f t="shared" si="9"/>
        <v>14.914447799432702</v>
      </c>
      <c r="N17" s="143">
        <f t="shared" si="10"/>
        <v>-445</v>
      </c>
      <c r="O17" s="144">
        <f t="shared" si="11"/>
        <v>-8.143471497849758</v>
      </c>
      <c r="P17" s="57">
        <v>3</v>
      </c>
      <c r="Q17" s="58" t="s">
        <v>64</v>
      </c>
      <c r="R17" s="59">
        <v>3</v>
      </c>
      <c r="S17" s="75">
        <f t="shared" si="3"/>
        <v>8.108108108108109</v>
      </c>
      <c r="T17" s="57">
        <f>SUM(U17:V17)</f>
        <v>2</v>
      </c>
      <c r="U17" s="58">
        <v>0</v>
      </c>
      <c r="V17" s="59">
        <v>2</v>
      </c>
      <c r="W17" s="76">
        <f t="shared" si="0"/>
        <v>5.405405405405405</v>
      </c>
      <c r="X17" s="57">
        <f t="shared" si="12"/>
        <v>11</v>
      </c>
      <c r="Y17" s="71">
        <f>SUM(Y18:Y21)</f>
        <v>7</v>
      </c>
      <c r="Z17" s="72">
        <f>SUM(Z18:Z21)</f>
        <v>4</v>
      </c>
      <c r="AA17" s="68">
        <f t="shared" si="18"/>
        <v>28.871391076115486</v>
      </c>
      <c r="AB17" s="61">
        <f t="shared" si="15"/>
        <v>18.37270341207349</v>
      </c>
      <c r="AC17" s="69">
        <f t="shared" si="16"/>
        <v>10.498687664041995</v>
      </c>
      <c r="AD17" s="57">
        <f>SUM(AE17:AF17)</f>
        <v>5</v>
      </c>
      <c r="AE17" s="71">
        <f>SUM(AE18:AE21)</f>
        <v>4</v>
      </c>
      <c r="AF17" s="63">
        <f>SUM(AF18:AF21)</f>
        <v>1</v>
      </c>
      <c r="AG17" s="81">
        <f t="shared" si="4"/>
        <v>13.368983957219251</v>
      </c>
      <c r="AH17" s="82">
        <f t="shared" si="5"/>
        <v>10.695187165775401</v>
      </c>
      <c r="AI17" s="74">
        <f t="shared" si="6"/>
        <v>2.7027027027027026</v>
      </c>
      <c r="AJ17" s="58">
        <f>SUM(AJ18:AJ21)</f>
        <v>178</v>
      </c>
      <c r="AK17" s="64">
        <f t="shared" si="13"/>
        <v>3.257388599139903</v>
      </c>
      <c r="AL17" s="58">
        <f>SUM(AL18:AL21)</f>
        <v>98</v>
      </c>
      <c r="AM17" s="65">
        <f t="shared" si="14"/>
        <v>1.7933937231219692</v>
      </c>
      <c r="AN17" s="66">
        <v>1.6</v>
      </c>
    </row>
    <row r="18" spans="1:91" s="67" customFormat="1" ht="27.75" customHeight="1">
      <c r="A18" s="67">
        <v>364</v>
      </c>
      <c r="B18" s="141">
        <v>6393</v>
      </c>
      <c r="C18" s="140"/>
      <c r="D18" s="142" t="s">
        <v>52</v>
      </c>
      <c r="E18" s="49">
        <f t="shared" si="7"/>
        <v>48</v>
      </c>
      <c r="F18" s="50">
        <v>21</v>
      </c>
      <c r="G18" s="51">
        <v>27</v>
      </c>
      <c r="H18" s="52">
        <f t="shared" si="17"/>
        <v>7.508212106992022</v>
      </c>
      <c r="I18" s="53">
        <f t="shared" si="8"/>
        <v>77.77777777777779</v>
      </c>
      <c r="J18" s="57">
        <f t="shared" si="2"/>
        <v>114</v>
      </c>
      <c r="K18" s="50">
        <v>48</v>
      </c>
      <c r="L18" s="51">
        <v>66</v>
      </c>
      <c r="M18" s="54">
        <f t="shared" si="9"/>
        <v>17.832003754106054</v>
      </c>
      <c r="N18" s="143">
        <f t="shared" si="10"/>
        <v>-66</v>
      </c>
      <c r="O18" s="144">
        <f t="shared" si="11"/>
        <v>-10.323791647114032</v>
      </c>
      <c r="P18" s="70">
        <v>0</v>
      </c>
      <c r="Q18" s="58">
        <v>0</v>
      </c>
      <c r="R18" s="59">
        <v>0</v>
      </c>
      <c r="S18" s="83">
        <f t="shared" si="3"/>
        <v>0</v>
      </c>
      <c r="T18" s="57">
        <v>0</v>
      </c>
      <c r="U18" s="71">
        <v>0</v>
      </c>
      <c r="V18" s="59">
        <v>0</v>
      </c>
      <c r="W18" s="76">
        <f t="shared" si="0"/>
        <v>0</v>
      </c>
      <c r="X18" s="57">
        <f t="shared" si="12"/>
        <v>1</v>
      </c>
      <c r="Y18" s="58">
        <v>1</v>
      </c>
      <c r="Z18" s="59">
        <v>0</v>
      </c>
      <c r="AA18" s="68">
        <f t="shared" si="18"/>
        <v>20.408163265306122</v>
      </c>
      <c r="AB18" s="61">
        <f t="shared" si="15"/>
        <v>20.408163265306122</v>
      </c>
      <c r="AC18" s="69">
        <f t="shared" si="16"/>
        <v>0</v>
      </c>
      <c r="AD18" s="63">
        <v>0</v>
      </c>
      <c r="AE18" s="56">
        <v>0</v>
      </c>
      <c r="AF18" s="49">
        <v>0</v>
      </c>
      <c r="AG18" s="81">
        <f t="shared" si="4"/>
        <v>0</v>
      </c>
      <c r="AH18" s="79">
        <f t="shared" si="5"/>
        <v>0</v>
      </c>
      <c r="AI18" s="74">
        <f t="shared" si="6"/>
        <v>0</v>
      </c>
      <c r="AJ18" s="57">
        <v>19</v>
      </c>
      <c r="AK18" s="64">
        <f t="shared" si="13"/>
        <v>2.972000625684342</v>
      </c>
      <c r="AL18" s="49">
        <v>10</v>
      </c>
      <c r="AM18" s="65">
        <f t="shared" si="14"/>
        <v>1.5642108556233378</v>
      </c>
      <c r="AN18" s="66">
        <v>2.08</v>
      </c>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row>
    <row r="19" spans="1:91" s="67" customFormat="1" ht="27.75" customHeight="1">
      <c r="A19" s="67">
        <v>370</v>
      </c>
      <c r="B19" s="141">
        <v>16347</v>
      </c>
      <c r="C19" s="140"/>
      <c r="D19" s="142" t="s">
        <v>53</v>
      </c>
      <c r="E19" s="49">
        <f t="shared" si="7"/>
        <v>117</v>
      </c>
      <c r="F19" s="50">
        <v>63</v>
      </c>
      <c r="G19" s="51">
        <v>54</v>
      </c>
      <c r="H19" s="52">
        <f t="shared" si="17"/>
        <v>7.1572765645072485</v>
      </c>
      <c r="I19" s="53">
        <f t="shared" si="8"/>
        <v>116.66666666666667</v>
      </c>
      <c r="J19" s="57">
        <f t="shared" si="2"/>
        <v>223</v>
      </c>
      <c r="K19" s="50">
        <v>119</v>
      </c>
      <c r="L19" s="51">
        <v>104</v>
      </c>
      <c r="M19" s="54">
        <f t="shared" si="9"/>
        <v>13.641646785342877</v>
      </c>
      <c r="N19" s="143">
        <f t="shared" si="10"/>
        <v>-106</v>
      </c>
      <c r="O19" s="144">
        <f t="shared" si="11"/>
        <v>-6.484370220835627</v>
      </c>
      <c r="P19" s="70">
        <v>2</v>
      </c>
      <c r="Q19" s="58">
        <v>0</v>
      </c>
      <c r="R19" s="59">
        <v>2</v>
      </c>
      <c r="S19" s="75">
        <f t="shared" si="3"/>
        <v>17.094017094017097</v>
      </c>
      <c r="T19" s="49">
        <v>2</v>
      </c>
      <c r="U19" s="71">
        <v>0</v>
      </c>
      <c r="V19" s="59">
        <v>2</v>
      </c>
      <c r="W19" s="76">
        <f t="shared" si="0"/>
        <v>17.094017094017097</v>
      </c>
      <c r="X19" s="57">
        <f t="shared" si="12"/>
        <v>4</v>
      </c>
      <c r="Y19" s="58">
        <v>1</v>
      </c>
      <c r="Z19" s="59">
        <v>3</v>
      </c>
      <c r="AA19" s="68">
        <f t="shared" si="18"/>
        <v>33.057851239669425</v>
      </c>
      <c r="AB19" s="61">
        <f t="shared" si="15"/>
        <v>8.264462809917356</v>
      </c>
      <c r="AC19" s="69">
        <f>Z19/(X19+E19)*1000</f>
        <v>24.793388429752067</v>
      </c>
      <c r="AD19" s="63">
        <v>2</v>
      </c>
      <c r="AE19" s="56">
        <v>1</v>
      </c>
      <c r="AF19" s="49">
        <v>1</v>
      </c>
      <c r="AG19" s="81">
        <f t="shared" si="4"/>
        <v>16.949152542372882</v>
      </c>
      <c r="AH19" s="79">
        <f t="shared" si="5"/>
        <v>8.474576271186441</v>
      </c>
      <c r="AI19" s="74">
        <f t="shared" si="6"/>
        <v>8.547008547008549</v>
      </c>
      <c r="AJ19" s="57">
        <v>73</v>
      </c>
      <c r="AK19" s="64">
        <f t="shared" si="13"/>
        <v>4.465651189820763</v>
      </c>
      <c r="AL19" s="49">
        <v>35</v>
      </c>
      <c r="AM19" s="65">
        <f t="shared" si="14"/>
        <v>2.1410656389551597</v>
      </c>
      <c r="AN19" s="66">
        <v>1.59</v>
      </c>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row>
    <row r="20" spans="1:91" s="67" customFormat="1" ht="27.75" customHeight="1">
      <c r="A20" s="67">
        <v>371</v>
      </c>
      <c r="B20" s="141">
        <v>17187</v>
      </c>
      <c r="C20" s="140"/>
      <c r="D20" s="142" t="s">
        <v>54</v>
      </c>
      <c r="E20" s="49">
        <f t="shared" si="7"/>
        <v>109</v>
      </c>
      <c r="F20" s="50">
        <v>58</v>
      </c>
      <c r="G20" s="51">
        <v>51</v>
      </c>
      <c r="H20" s="52">
        <f t="shared" si="17"/>
        <v>6.3420026764414965</v>
      </c>
      <c r="I20" s="53">
        <f t="shared" si="8"/>
        <v>113.72549019607843</v>
      </c>
      <c r="J20" s="57">
        <f t="shared" si="2"/>
        <v>265</v>
      </c>
      <c r="K20" s="50">
        <v>112</v>
      </c>
      <c r="L20" s="51">
        <v>153</v>
      </c>
      <c r="M20" s="54">
        <f t="shared" si="9"/>
        <v>15.418630360155932</v>
      </c>
      <c r="N20" s="143">
        <f t="shared" si="10"/>
        <v>-156</v>
      </c>
      <c r="O20" s="144">
        <f t="shared" si="11"/>
        <v>-9.076627683714436</v>
      </c>
      <c r="P20" s="70">
        <v>1</v>
      </c>
      <c r="Q20" s="58">
        <v>0</v>
      </c>
      <c r="R20" s="59">
        <v>1</v>
      </c>
      <c r="S20" s="83">
        <f t="shared" si="3"/>
        <v>9.174311926605505</v>
      </c>
      <c r="T20" s="57">
        <v>0</v>
      </c>
      <c r="U20" s="71">
        <v>0</v>
      </c>
      <c r="V20" s="59">
        <v>0</v>
      </c>
      <c r="W20" s="76">
        <f t="shared" si="0"/>
        <v>0</v>
      </c>
      <c r="X20" s="57">
        <f t="shared" si="12"/>
        <v>3</v>
      </c>
      <c r="Y20" s="58">
        <v>3</v>
      </c>
      <c r="Z20" s="59">
        <v>0</v>
      </c>
      <c r="AA20" s="68">
        <f t="shared" si="18"/>
        <v>26.785714285714285</v>
      </c>
      <c r="AB20" s="61">
        <f t="shared" si="15"/>
        <v>26.785714285714285</v>
      </c>
      <c r="AC20" s="69">
        <f t="shared" si="16"/>
        <v>0</v>
      </c>
      <c r="AD20" s="63">
        <v>2</v>
      </c>
      <c r="AE20" s="56">
        <v>2</v>
      </c>
      <c r="AF20" s="49">
        <v>0</v>
      </c>
      <c r="AG20" s="81">
        <f t="shared" si="4"/>
        <v>18.01801801801802</v>
      </c>
      <c r="AH20" s="79">
        <f t="shared" si="5"/>
        <v>18.01801801801802</v>
      </c>
      <c r="AI20" s="74">
        <f t="shared" si="6"/>
        <v>0</v>
      </c>
      <c r="AJ20" s="57">
        <v>41</v>
      </c>
      <c r="AK20" s="64">
        <f t="shared" si="13"/>
        <v>2.3855239425146912</v>
      </c>
      <c r="AL20" s="49">
        <v>22</v>
      </c>
      <c r="AM20" s="65">
        <f t="shared" si="14"/>
        <v>1.2800372374469076</v>
      </c>
      <c r="AN20" s="66">
        <v>1.61</v>
      </c>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row>
    <row r="21" spans="1:91" s="67" customFormat="1" ht="27.75" customHeight="1">
      <c r="A21" s="67">
        <v>372</v>
      </c>
      <c r="B21" s="141">
        <v>14718</v>
      </c>
      <c r="C21" s="140"/>
      <c r="D21" s="142" t="s">
        <v>30</v>
      </c>
      <c r="E21" s="49">
        <f t="shared" si="7"/>
        <v>96</v>
      </c>
      <c r="F21" s="50">
        <v>50</v>
      </c>
      <c r="G21" s="51">
        <v>46</v>
      </c>
      <c r="H21" s="52">
        <f t="shared" si="17"/>
        <v>6.522625356706074</v>
      </c>
      <c r="I21" s="53">
        <f t="shared" si="8"/>
        <v>108.69565217391303</v>
      </c>
      <c r="J21" s="57">
        <f t="shared" si="2"/>
        <v>213</v>
      </c>
      <c r="K21" s="50">
        <v>101</v>
      </c>
      <c r="L21" s="51">
        <v>112</v>
      </c>
      <c r="M21" s="54">
        <f t="shared" si="9"/>
        <v>14.472075010191602</v>
      </c>
      <c r="N21" s="143">
        <f t="shared" si="10"/>
        <v>-117</v>
      </c>
      <c r="O21" s="144">
        <f t="shared" si="11"/>
        <v>-7.949449653485528</v>
      </c>
      <c r="P21" s="70">
        <v>0</v>
      </c>
      <c r="Q21" s="58">
        <v>0</v>
      </c>
      <c r="R21" s="59">
        <v>0</v>
      </c>
      <c r="S21" s="75">
        <f t="shared" si="3"/>
        <v>0</v>
      </c>
      <c r="T21" s="49">
        <v>0</v>
      </c>
      <c r="U21" s="71">
        <v>0</v>
      </c>
      <c r="V21" s="59">
        <v>0</v>
      </c>
      <c r="W21" s="76">
        <f t="shared" si="0"/>
        <v>0</v>
      </c>
      <c r="X21" s="57">
        <f t="shared" si="12"/>
        <v>3</v>
      </c>
      <c r="Y21" s="58">
        <v>2</v>
      </c>
      <c r="Z21" s="59">
        <v>1</v>
      </c>
      <c r="AA21" s="68">
        <f t="shared" si="18"/>
        <v>30.303030303030305</v>
      </c>
      <c r="AB21" s="61">
        <f t="shared" si="15"/>
        <v>20.202020202020204</v>
      </c>
      <c r="AC21" s="69">
        <f t="shared" si="16"/>
        <v>10.101010101010102</v>
      </c>
      <c r="AD21" s="63">
        <v>1</v>
      </c>
      <c r="AE21" s="56">
        <v>1</v>
      </c>
      <c r="AF21" s="49">
        <v>0</v>
      </c>
      <c r="AG21" s="81">
        <f t="shared" si="4"/>
        <v>10.309278350515465</v>
      </c>
      <c r="AH21" s="79">
        <f t="shared" si="5"/>
        <v>10.309278350515465</v>
      </c>
      <c r="AI21" s="74">
        <f t="shared" si="6"/>
        <v>0</v>
      </c>
      <c r="AJ21" s="57">
        <v>45</v>
      </c>
      <c r="AK21" s="64">
        <f t="shared" si="13"/>
        <v>3.0574806359559723</v>
      </c>
      <c r="AL21" s="49">
        <v>31</v>
      </c>
      <c r="AM21" s="65">
        <f t="shared" si="14"/>
        <v>2.106264438103003</v>
      </c>
      <c r="AN21" s="66">
        <v>1.44</v>
      </c>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row>
    <row r="22" spans="2:40" s="140" customFormat="1" ht="27.75" customHeight="1">
      <c r="B22" s="141">
        <v>41686</v>
      </c>
      <c r="C22" s="200" t="s">
        <v>9</v>
      </c>
      <c r="D22" s="201"/>
      <c r="E22" s="49">
        <f t="shared" si="7"/>
        <v>262</v>
      </c>
      <c r="F22" s="145">
        <f>SUM(F23:F26)</f>
        <v>141</v>
      </c>
      <c r="G22" s="51">
        <f>SUM(G23:G26)</f>
        <v>121</v>
      </c>
      <c r="H22" s="52">
        <f t="shared" si="17"/>
        <v>6.285083721153384</v>
      </c>
      <c r="I22" s="53">
        <f t="shared" si="8"/>
        <v>116.5289256198347</v>
      </c>
      <c r="J22" s="57">
        <f t="shared" si="2"/>
        <v>667</v>
      </c>
      <c r="K22" s="56">
        <f>SUM(K23:K26)</f>
        <v>312</v>
      </c>
      <c r="L22" s="49">
        <f>SUM(L23:L26)</f>
        <v>355</v>
      </c>
      <c r="M22" s="54">
        <f t="shared" si="9"/>
        <v>16.000575732859954</v>
      </c>
      <c r="N22" s="143">
        <f t="shared" si="10"/>
        <v>-405</v>
      </c>
      <c r="O22" s="144">
        <f t="shared" si="11"/>
        <v>-9.71549201170657</v>
      </c>
      <c r="P22" s="57">
        <v>1</v>
      </c>
      <c r="Q22" s="145">
        <v>0</v>
      </c>
      <c r="R22" s="51">
        <v>1</v>
      </c>
      <c r="S22" s="75">
        <f t="shared" si="3"/>
        <v>3.8167938931297707</v>
      </c>
      <c r="T22" s="57">
        <f>SUM(U22:V22)</f>
        <v>1</v>
      </c>
      <c r="U22" s="145">
        <v>0</v>
      </c>
      <c r="V22" s="51">
        <v>1</v>
      </c>
      <c r="W22" s="86">
        <f t="shared" si="0"/>
        <v>3.8167938931297707</v>
      </c>
      <c r="X22" s="57">
        <f t="shared" si="12"/>
        <v>3</v>
      </c>
      <c r="Y22" s="56">
        <f>SUM(Y23:Y26)</f>
        <v>1</v>
      </c>
      <c r="Z22" s="49">
        <f>SUM(Z23:Z26)</f>
        <v>2</v>
      </c>
      <c r="AA22" s="68">
        <f t="shared" si="18"/>
        <v>11.320754716981131</v>
      </c>
      <c r="AB22" s="61">
        <f t="shared" si="15"/>
        <v>3.7735849056603774</v>
      </c>
      <c r="AC22" s="69">
        <f t="shared" si="16"/>
        <v>7.547169811320755</v>
      </c>
      <c r="AD22" s="63">
        <f>SUM(AE22:AF22)</f>
        <v>2</v>
      </c>
      <c r="AE22" s="56">
        <f>SUM(AE23:AE26)</f>
        <v>1</v>
      </c>
      <c r="AF22" s="49">
        <f>SUM(AF23:AF26)</f>
        <v>1</v>
      </c>
      <c r="AG22" s="80">
        <f t="shared" si="4"/>
        <v>7.604562737642586</v>
      </c>
      <c r="AH22" s="61">
        <f t="shared" si="5"/>
        <v>3.802281368821293</v>
      </c>
      <c r="AI22" s="69">
        <f t="shared" si="6"/>
        <v>3.8167938931297707</v>
      </c>
      <c r="AJ22" s="49">
        <f>SUM(AJ23:AJ26)</f>
        <v>159</v>
      </c>
      <c r="AK22" s="64">
        <f t="shared" si="13"/>
        <v>3.814230197188505</v>
      </c>
      <c r="AL22" s="49">
        <f>SUM(AL23:AL26)</f>
        <v>53</v>
      </c>
      <c r="AM22" s="65">
        <f t="shared" si="14"/>
        <v>1.2714100657295013</v>
      </c>
      <c r="AN22" s="66">
        <v>1.51</v>
      </c>
    </row>
    <row r="23" spans="1:91" s="67" customFormat="1" ht="27.75" customHeight="1">
      <c r="A23" s="67">
        <v>384</v>
      </c>
      <c r="B23" s="141">
        <v>3459</v>
      </c>
      <c r="C23" s="140"/>
      <c r="D23" s="142" t="s">
        <v>55</v>
      </c>
      <c r="E23" s="49">
        <f t="shared" si="7"/>
        <v>40</v>
      </c>
      <c r="F23" s="50">
        <v>24</v>
      </c>
      <c r="G23" s="51">
        <v>16</v>
      </c>
      <c r="H23" s="52">
        <f t="shared" si="17"/>
        <v>11.56403584851113</v>
      </c>
      <c r="I23" s="53">
        <f t="shared" si="8"/>
        <v>150</v>
      </c>
      <c r="J23" s="57">
        <f t="shared" si="2"/>
        <v>50</v>
      </c>
      <c r="K23" s="56">
        <v>22</v>
      </c>
      <c r="L23" s="49">
        <v>28</v>
      </c>
      <c r="M23" s="54">
        <f t="shared" si="9"/>
        <v>14.455044810638912</v>
      </c>
      <c r="N23" s="143">
        <f t="shared" si="10"/>
        <v>-10</v>
      </c>
      <c r="O23" s="144">
        <f t="shared" si="11"/>
        <v>-2.8910089621277826</v>
      </c>
      <c r="P23" s="70">
        <v>1</v>
      </c>
      <c r="Q23" s="58">
        <v>0</v>
      </c>
      <c r="R23" s="59">
        <v>1</v>
      </c>
      <c r="S23" s="75">
        <f t="shared" si="3"/>
        <v>25</v>
      </c>
      <c r="T23" s="49">
        <v>1</v>
      </c>
      <c r="U23" s="71">
        <v>0</v>
      </c>
      <c r="V23" s="72">
        <v>1</v>
      </c>
      <c r="W23" s="86">
        <f t="shared" si="0"/>
        <v>25</v>
      </c>
      <c r="X23" s="57">
        <f t="shared" si="12"/>
        <v>0</v>
      </c>
      <c r="Y23" s="58">
        <v>0</v>
      </c>
      <c r="Z23" s="59">
        <v>0</v>
      </c>
      <c r="AA23" s="77">
        <v>0</v>
      </c>
      <c r="AB23" s="73">
        <v>0</v>
      </c>
      <c r="AC23" s="74">
        <v>0</v>
      </c>
      <c r="AD23" s="63">
        <v>1</v>
      </c>
      <c r="AE23" s="58">
        <v>0</v>
      </c>
      <c r="AF23" s="59">
        <v>1</v>
      </c>
      <c r="AG23" s="80">
        <f t="shared" si="4"/>
        <v>25</v>
      </c>
      <c r="AH23" s="73">
        <f t="shared" si="5"/>
        <v>0</v>
      </c>
      <c r="AI23" s="74">
        <f t="shared" si="6"/>
        <v>25</v>
      </c>
      <c r="AJ23" s="57">
        <v>18</v>
      </c>
      <c r="AK23" s="64">
        <f t="shared" si="13"/>
        <v>5.203816131830009</v>
      </c>
      <c r="AL23" s="49">
        <v>5</v>
      </c>
      <c r="AM23" s="65">
        <f t="shared" si="14"/>
        <v>1.4455044810638913</v>
      </c>
      <c r="AN23" s="66">
        <v>2.11</v>
      </c>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row>
    <row r="24" spans="1:91" s="67" customFormat="1" ht="27.75" customHeight="1">
      <c r="A24" s="67">
        <v>386</v>
      </c>
      <c r="B24" s="141">
        <v>16308</v>
      </c>
      <c r="C24" s="140"/>
      <c r="D24" s="142" t="s">
        <v>32</v>
      </c>
      <c r="E24" s="49">
        <f t="shared" si="7"/>
        <v>101</v>
      </c>
      <c r="F24" s="50">
        <v>54</v>
      </c>
      <c r="G24" s="51">
        <v>47</v>
      </c>
      <c r="H24" s="52">
        <f t="shared" si="17"/>
        <v>6.193279372087319</v>
      </c>
      <c r="I24" s="53">
        <f t="shared" si="8"/>
        <v>114.89361702127661</v>
      </c>
      <c r="J24" s="57">
        <f t="shared" si="2"/>
        <v>296</v>
      </c>
      <c r="K24" s="56">
        <v>137</v>
      </c>
      <c r="L24" s="49">
        <v>159</v>
      </c>
      <c r="M24" s="54">
        <f t="shared" si="9"/>
        <v>18.150600932057884</v>
      </c>
      <c r="N24" s="143">
        <f t="shared" si="10"/>
        <v>-195</v>
      </c>
      <c r="O24" s="144">
        <f t="shared" si="11"/>
        <v>-11.957321559970566</v>
      </c>
      <c r="P24" s="70">
        <v>0</v>
      </c>
      <c r="Q24" s="58">
        <v>0</v>
      </c>
      <c r="R24" s="59">
        <v>0</v>
      </c>
      <c r="S24" s="75">
        <f t="shared" si="3"/>
        <v>0</v>
      </c>
      <c r="T24" s="49">
        <v>0</v>
      </c>
      <c r="U24" s="71">
        <v>0</v>
      </c>
      <c r="V24" s="72">
        <v>0</v>
      </c>
      <c r="W24" s="84">
        <f t="shared" si="0"/>
        <v>0</v>
      </c>
      <c r="X24" s="57">
        <f t="shared" si="12"/>
        <v>3</v>
      </c>
      <c r="Y24" s="58">
        <v>1</v>
      </c>
      <c r="Z24" s="59">
        <v>2</v>
      </c>
      <c r="AA24" s="68">
        <f t="shared" si="18"/>
        <v>28.846153846153847</v>
      </c>
      <c r="AB24" s="61">
        <f t="shared" si="15"/>
        <v>9.615384615384617</v>
      </c>
      <c r="AC24" s="69">
        <f t="shared" si="16"/>
        <v>19.230769230769234</v>
      </c>
      <c r="AD24" s="63">
        <v>1</v>
      </c>
      <c r="AE24" s="85">
        <v>1</v>
      </c>
      <c r="AF24" s="51">
        <v>0</v>
      </c>
      <c r="AG24" s="80">
        <f t="shared" si="4"/>
        <v>9.803921568627452</v>
      </c>
      <c r="AH24" s="73">
        <f t="shared" si="5"/>
        <v>9.803921568627452</v>
      </c>
      <c r="AI24" s="74">
        <f t="shared" si="6"/>
        <v>0</v>
      </c>
      <c r="AJ24" s="57">
        <v>56</v>
      </c>
      <c r="AK24" s="64">
        <f t="shared" si="13"/>
        <v>3.4338974736325727</v>
      </c>
      <c r="AL24" s="49">
        <v>21</v>
      </c>
      <c r="AM24" s="65">
        <f t="shared" si="14"/>
        <v>1.287711552612215</v>
      </c>
      <c r="AN24" s="66">
        <v>1.5</v>
      </c>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row>
    <row r="25" spans="1:91" s="67" customFormat="1" ht="27.75" customHeight="1">
      <c r="A25" s="67">
        <v>389</v>
      </c>
      <c r="B25" s="141">
        <v>10874</v>
      </c>
      <c r="C25" s="140"/>
      <c r="D25" s="142" t="s">
        <v>56</v>
      </c>
      <c r="E25" s="49">
        <f t="shared" si="7"/>
        <v>57</v>
      </c>
      <c r="F25" s="50">
        <v>29</v>
      </c>
      <c r="G25" s="51">
        <v>28</v>
      </c>
      <c r="H25" s="52">
        <f t="shared" si="17"/>
        <v>5.241861320581203</v>
      </c>
      <c r="I25" s="53">
        <f t="shared" si="8"/>
        <v>103.57142857142858</v>
      </c>
      <c r="J25" s="57">
        <f t="shared" si="2"/>
        <v>154</v>
      </c>
      <c r="K25" s="56">
        <v>63</v>
      </c>
      <c r="L25" s="49">
        <v>91</v>
      </c>
      <c r="M25" s="54">
        <f t="shared" si="9"/>
        <v>14.162221813500093</v>
      </c>
      <c r="N25" s="143">
        <f t="shared" si="10"/>
        <v>-97</v>
      </c>
      <c r="O25" s="144">
        <f t="shared" si="11"/>
        <v>-8.920360492918888</v>
      </c>
      <c r="P25" s="57">
        <v>0</v>
      </c>
      <c r="Q25" s="50">
        <v>0</v>
      </c>
      <c r="R25" s="59">
        <v>0</v>
      </c>
      <c r="S25" s="75">
        <f t="shared" si="3"/>
        <v>0</v>
      </c>
      <c r="T25" s="49">
        <v>0</v>
      </c>
      <c r="U25" s="71">
        <v>0</v>
      </c>
      <c r="V25" s="72">
        <v>0</v>
      </c>
      <c r="W25" s="84">
        <f t="shared" si="0"/>
        <v>0</v>
      </c>
      <c r="X25" s="57">
        <f t="shared" si="12"/>
        <v>0</v>
      </c>
      <c r="Y25" s="58">
        <v>0</v>
      </c>
      <c r="Z25" s="59">
        <v>0</v>
      </c>
      <c r="AA25" s="68">
        <f t="shared" si="18"/>
        <v>0</v>
      </c>
      <c r="AB25" s="61">
        <f t="shared" si="15"/>
        <v>0</v>
      </c>
      <c r="AC25" s="69">
        <f t="shared" si="16"/>
        <v>0</v>
      </c>
      <c r="AD25" s="63">
        <v>0</v>
      </c>
      <c r="AE25" s="58">
        <v>0</v>
      </c>
      <c r="AF25" s="59">
        <v>0</v>
      </c>
      <c r="AG25" s="80">
        <f t="shared" si="4"/>
        <v>0</v>
      </c>
      <c r="AH25" s="61">
        <f t="shared" si="5"/>
        <v>0</v>
      </c>
      <c r="AI25" s="69">
        <f t="shared" si="6"/>
        <v>0</v>
      </c>
      <c r="AJ25" s="57">
        <v>38</v>
      </c>
      <c r="AK25" s="64">
        <f t="shared" si="13"/>
        <v>3.4945742137208016</v>
      </c>
      <c r="AL25" s="49">
        <v>12</v>
      </c>
      <c r="AM25" s="65">
        <f t="shared" si="14"/>
        <v>1.103549751701306</v>
      </c>
      <c r="AN25" s="66">
        <v>1.28</v>
      </c>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row>
    <row r="26" spans="1:91" s="67" customFormat="1" ht="27.75" customHeight="1">
      <c r="A26" s="67">
        <v>390</v>
      </c>
      <c r="B26" s="141">
        <v>11045</v>
      </c>
      <c r="C26" s="140"/>
      <c r="D26" s="142" t="s">
        <v>31</v>
      </c>
      <c r="E26" s="49">
        <f t="shared" si="7"/>
        <v>64</v>
      </c>
      <c r="F26" s="50">
        <v>34</v>
      </c>
      <c r="G26" s="51">
        <v>30</v>
      </c>
      <c r="H26" s="52">
        <f t="shared" si="17"/>
        <v>5.794477138976912</v>
      </c>
      <c r="I26" s="53">
        <f t="shared" si="8"/>
        <v>113.33333333333333</v>
      </c>
      <c r="J26" s="57">
        <f t="shared" si="2"/>
        <v>167</v>
      </c>
      <c r="K26" s="56">
        <v>90</v>
      </c>
      <c r="L26" s="49">
        <v>77</v>
      </c>
      <c r="M26" s="54">
        <f t="shared" si="9"/>
        <v>15.119963784517882</v>
      </c>
      <c r="N26" s="143">
        <f t="shared" si="10"/>
        <v>-103</v>
      </c>
      <c r="O26" s="144">
        <f t="shared" si="11"/>
        <v>-9.325486645540968</v>
      </c>
      <c r="P26" s="57">
        <v>0</v>
      </c>
      <c r="Q26" s="58">
        <v>0</v>
      </c>
      <c r="R26" s="51">
        <v>0</v>
      </c>
      <c r="S26" s="86">
        <f t="shared" si="3"/>
        <v>0</v>
      </c>
      <c r="T26" s="49">
        <v>0</v>
      </c>
      <c r="U26" s="71">
        <v>0</v>
      </c>
      <c r="V26" s="72">
        <v>0</v>
      </c>
      <c r="W26" s="84">
        <f t="shared" si="0"/>
        <v>0</v>
      </c>
      <c r="X26" s="57">
        <f t="shared" si="12"/>
        <v>0</v>
      </c>
      <c r="Y26" s="58">
        <v>0</v>
      </c>
      <c r="Z26" s="59">
        <v>0</v>
      </c>
      <c r="AA26" s="68">
        <f t="shared" si="18"/>
        <v>0</v>
      </c>
      <c r="AB26" s="61">
        <f t="shared" si="15"/>
        <v>0</v>
      </c>
      <c r="AC26" s="69">
        <f t="shared" si="16"/>
        <v>0</v>
      </c>
      <c r="AD26" s="63">
        <v>0</v>
      </c>
      <c r="AE26" s="58">
        <v>0</v>
      </c>
      <c r="AF26" s="59">
        <v>0</v>
      </c>
      <c r="AG26" s="80">
        <f t="shared" si="4"/>
        <v>0</v>
      </c>
      <c r="AH26" s="61">
        <f t="shared" si="5"/>
        <v>0</v>
      </c>
      <c r="AI26" s="69">
        <f t="shared" si="6"/>
        <v>0</v>
      </c>
      <c r="AJ26" s="57">
        <v>47</v>
      </c>
      <c r="AK26" s="64">
        <f t="shared" si="13"/>
        <v>4.25531914893617</v>
      </c>
      <c r="AL26" s="49">
        <v>15</v>
      </c>
      <c r="AM26" s="65">
        <f t="shared" si="14"/>
        <v>1.358080579447714</v>
      </c>
      <c r="AN26" s="66">
        <v>1.45</v>
      </c>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row>
    <row r="27" spans="2:40" s="140" customFormat="1" ht="27.75" customHeight="1">
      <c r="B27" s="141">
        <v>10775</v>
      </c>
      <c r="C27" s="200" t="s">
        <v>10</v>
      </c>
      <c r="D27" s="201"/>
      <c r="E27" s="49">
        <f t="shared" si="7"/>
        <v>46</v>
      </c>
      <c r="F27" s="50">
        <f>SUM(F28:F30)</f>
        <v>24</v>
      </c>
      <c r="G27" s="51">
        <f>SUM(G28:G30)</f>
        <v>22</v>
      </c>
      <c r="H27" s="52">
        <f t="shared" si="17"/>
        <v>4.269141531322505</v>
      </c>
      <c r="I27" s="53">
        <f t="shared" si="8"/>
        <v>109.09090909090908</v>
      </c>
      <c r="J27" s="57">
        <f t="shared" si="2"/>
        <v>280</v>
      </c>
      <c r="K27" s="145">
        <f>SUM(K28:K30)</f>
        <v>136</v>
      </c>
      <c r="L27" s="51">
        <f>SUM(L28:L30)</f>
        <v>144</v>
      </c>
      <c r="M27" s="54">
        <f t="shared" si="9"/>
        <v>25.986078886310906</v>
      </c>
      <c r="N27" s="143">
        <f t="shared" si="10"/>
        <v>-234</v>
      </c>
      <c r="O27" s="144">
        <f t="shared" si="11"/>
        <v>-21.7169373549884</v>
      </c>
      <c r="P27" s="57">
        <v>0</v>
      </c>
      <c r="Q27" s="58">
        <v>0</v>
      </c>
      <c r="R27" s="51">
        <v>0</v>
      </c>
      <c r="S27" s="86">
        <f t="shared" si="3"/>
        <v>0</v>
      </c>
      <c r="T27" s="49">
        <f>SUM(U27:V27)</f>
        <v>0</v>
      </c>
      <c r="U27" s="71">
        <v>0</v>
      </c>
      <c r="V27" s="72">
        <v>0</v>
      </c>
      <c r="W27" s="84">
        <f t="shared" si="0"/>
        <v>0</v>
      </c>
      <c r="X27" s="57">
        <f t="shared" si="12"/>
        <v>0</v>
      </c>
      <c r="Y27" s="58">
        <f>SUM(Y28:Y30)</f>
        <v>0</v>
      </c>
      <c r="Z27" s="59">
        <f>SUM(Z28:Z30)</f>
        <v>0</v>
      </c>
      <c r="AA27" s="68">
        <v>0</v>
      </c>
      <c r="AB27" s="61">
        <v>0</v>
      </c>
      <c r="AC27" s="69">
        <v>0</v>
      </c>
      <c r="AD27" s="63">
        <f>SUM(AE27:AF27)</f>
        <v>0</v>
      </c>
      <c r="AE27" s="58">
        <f>SUM(AE28:AE30)</f>
        <v>0</v>
      </c>
      <c r="AF27" s="59">
        <f>SUM(AF28:AF30)</f>
        <v>0</v>
      </c>
      <c r="AG27" s="80">
        <f t="shared" si="4"/>
        <v>0</v>
      </c>
      <c r="AH27" s="61">
        <f t="shared" si="5"/>
        <v>0</v>
      </c>
      <c r="AI27" s="69">
        <f t="shared" si="6"/>
        <v>0</v>
      </c>
      <c r="AJ27" s="57">
        <f>SUM(AJ28:AJ30)</f>
        <v>28</v>
      </c>
      <c r="AK27" s="64">
        <f t="shared" si="13"/>
        <v>2.5986078886310904</v>
      </c>
      <c r="AL27" s="57">
        <f>SUM(AL28:AL30)</f>
        <v>8</v>
      </c>
      <c r="AM27" s="65">
        <f t="shared" si="14"/>
        <v>0.7424593967517402</v>
      </c>
      <c r="AN27" s="66">
        <v>1.61</v>
      </c>
    </row>
    <row r="28" spans="1:91" s="67" customFormat="1" ht="27.75" customHeight="1">
      <c r="A28" s="67">
        <v>401</v>
      </c>
      <c r="B28" s="141">
        <v>4637</v>
      </c>
      <c r="C28" s="140"/>
      <c r="D28" s="142" t="s">
        <v>33</v>
      </c>
      <c r="E28" s="49">
        <f t="shared" si="7"/>
        <v>20</v>
      </c>
      <c r="F28" s="50">
        <v>11</v>
      </c>
      <c r="G28" s="51">
        <v>9</v>
      </c>
      <c r="H28" s="52">
        <f t="shared" si="17"/>
        <v>4.313133491481562</v>
      </c>
      <c r="I28" s="53">
        <f t="shared" si="8"/>
        <v>122.22222222222223</v>
      </c>
      <c r="J28" s="57">
        <f t="shared" si="2"/>
        <v>137</v>
      </c>
      <c r="K28" s="56">
        <v>64</v>
      </c>
      <c r="L28" s="49">
        <v>73</v>
      </c>
      <c r="M28" s="54">
        <f t="shared" si="9"/>
        <v>29.544964416648696</v>
      </c>
      <c r="N28" s="143">
        <f t="shared" si="10"/>
        <v>-117</v>
      </c>
      <c r="O28" s="144">
        <f t="shared" si="11"/>
        <v>-25.231830925167134</v>
      </c>
      <c r="P28" s="70">
        <v>0</v>
      </c>
      <c r="Q28" s="58">
        <v>0</v>
      </c>
      <c r="R28" s="59">
        <v>0</v>
      </c>
      <c r="S28" s="75">
        <f t="shared" si="3"/>
        <v>0</v>
      </c>
      <c r="T28" s="49">
        <v>0</v>
      </c>
      <c r="U28" s="71">
        <v>0</v>
      </c>
      <c r="V28" s="72">
        <v>0</v>
      </c>
      <c r="W28" s="84">
        <f t="shared" si="0"/>
        <v>0</v>
      </c>
      <c r="X28" s="57">
        <f t="shared" si="12"/>
        <v>0</v>
      </c>
      <c r="Y28" s="58">
        <v>0</v>
      </c>
      <c r="Z28" s="59" t="s">
        <v>64</v>
      </c>
      <c r="AA28" s="68">
        <v>0</v>
      </c>
      <c r="AB28" s="73">
        <v>0</v>
      </c>
      <c r="AC28" s="74">
        <v>0</v>
      </c>
      <c r="AD28" s="63">
        <v>0</v>
      </c>
      <c r="AE28" s="56">
        <v>0</v>
      </c>
      <c r="AF28" s="49">
        <v>0</v>
      </c>
      <c r="AG28" s="80">
        <f t="shared" si="4"/>
        <v>0</v>
      </c>
      <c r="AH28" s="73">
        <f t="shared" si="5"/>
        <v>0</v>
      </c>
      <c r="AI28" s="74">
        <f t="shared" si="6"/>
        <v>0</v>
      </c>
      <c r="AJ28" s="57">
        <v>12</v>
      </c>
      <c r="AK28" s="64">
        <f t="shared" si="13"/>
        <v>2.587880094888937</v>
      </c>
      <c r="AL28" s="49">
        <v>2</v>
      </c>
      <c r="AM28" s="65">
        <f t="shared" si="14"/>
        <v>0.43131334914815617</v>
      </c>
      <c r="AN28" s="66">
        <v>1.77</v>
      </c>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row>
    <row r="29" spans="1:91" s="67" customFormat="1" ht="27.75" customHeight="1">
      <c r="A29" s="67">
        <v>402</v>
      </c>
      <c r="B29" s="141">
        <v>3188</v>
      </c>
      <c r="C29" s="140"/>
      <c r="D29" s="142" t="s">
        <v>34</v>
      </c>
      <c r="E29" s="49">
        <f t="shared" si="7"/>
        <v>14</v>
      </c>
      <c r="F29" s="50">
        <v>8</v>
      </c>
      <c r="G29" s="51">
        <v>6</v>
      </c>
      <c r="H29" s="52">
        <f t="shared" si="17"/>
        <v>4.391468005018821</v>
      </c>
      <c r="I29" s="53">
        <f t="shared" si="8"/>
        <v>133.33333333333331</v>
      </c>
      <c r="J29" s="57">
        <f t="shared" si="2"/>
        <v>76</v>
      </c>
      <c r="K29" s="56">
        <v>36</v>
      </c>
      <c r="L29" s="49">
        <v>40</v>
      </c>
      <c r="M29" s="54">
        <f t="shared" si="9"/>
        <v>23.839397741530743</v>
      </c>
      <c r="N29" s="143">
        <f t="shared" si="10"/>
        <v>-62</v>
      </c>
      <c r="O29" s="144">
        <f t="shared" si="11"/>
        <v>-19.44792973651192</v>
      </c>
      <c r="P29" s="70">
        <v>0</v>
      </c>
      <c r="Q29" s="58">
        <v>0</v>
      </c>
      <c r="R29" s="59">
        <v>0</v>
      </c>
      <c r="S29" s="75">
        <f t="shared" si="3"/>
        <v>0</v>
      </c>
      <c r="T29" s="49">
        <v>0</v>
      </c>
      <c r="U29" s="71">
        <v>0</v>
      </c>
      <c r="V29" s="72">
        <v>0</v>
      </c>
      <c r="W29" s="84">
        <f t="shared" si="0"/>
        <v>0</v>
      </c>
      <c r="X29" s="57">
        <f t="shared" si="12"/>
        <v>0</v>
      </c>
      <c r="Y29" s="58">
        <v>0</v>
      </c>
      <c r="Z29" s="59">
        <v>0</v>
      </c>
      <c r="AA29" s="68">
        <v>0</v>
      </c>
      <c r="AB29" s="73">
        <v>0</v>
      </c>
      <c r="AC29" s="74">
        <v>0</v>
      </c>
      <c r="AD29" s="63">
        <v>0</v>
      </c>
      <c r="AE29" s="56">
        <v>0</v>
      </c>
      <c r="AF29" s="49">
        <v>0</v>
      </c>
      <c r="AG29" s="80">
        <f t="shared" si="4"/>
        <v>0</v>
      </c>
      <c r="AH29" s="73">
        <f t="shared" si="5"/>
        <v>0</v>
      </c>
      <c r="AI29" s="74">
        <f t="shared" si="6"/>
        <v>0</v>
      </c>
      <c r="AJ29" s="57">
        <v>9</v>
      </c>
      <c r="AK29" s="64">
        <f t="shared" si="13"/>
        <v>2.823086574654956</v>
      </c>
      <c r="AL29" s="49">
        <v>4</v>
      </c>
      <c r="AM29" s="65">
        <f t="shared" si="14"/>
        <v>1.2547051442910915</v>
      </c>
      <c r="AN29" s="66">
        <v>1.66</v>
      </c>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row>
    <row r="30" spans="1:91" s="67" customFormat="1" ht="27.75" customHeight="1">
      <c r="A30" s="67">
        <v>403</v>
      </c>
      <c r="B30" s="141">
        <v>2950</v>
      </c>
      <c r="C30" s="140"/>
      <c r="D30" s="142" t="s">
        <v>35</v>
      </c>
      <c r="E30" s="49">
        <f t="shared" si="7"/>
        <v>12</v>
      </c>
      <c r="F30" s="50">
        <v>5</v>
      </c>
      <c r="G30" s="51">
        <v>7</v>
      </c>
      <c r="H30" s="52">
        <f t="shared" si="17"/>
        <v>4.067796610169491</v>
      </c>
      <c r="I30" s="53">
        <f t="shared" si="8"/>
        <v>71.42857142857143</v>
      </c>
      <c r="J30" s="57">
        <f t="shared" si="2"/>
        <v>67</v>
      </c>
      <c r="K30" s="50">
        <v>36</v>
      </c>
      <c r="L30" s="51">
        <v>31</v>
      </c>
      <c r="M30" s="54">
        <f t="shared" si="9"/>
        <v>22.71186440677966</v>
      </c>
      <c r="N30" s="143">
        <f t="shared" si="10"/>
        <v>-55</v>
      </c>
      <c r="O30" s="144">
        <f t="shared" si="11"/>
        <v>-18.64406779661017</v>
      </c>
      <c r="P30" s="70">
        <v>0</v>
      </c>
      <c r="Q30" s="58">
        <v>0</v>
      </c>
      <c r="R30" s="59">
        <v>0</v>
      </c>
      <c r="S30" s="87">
        <f t="shared" si="3"/>
        <v>0</v>
      </c>
      <c r="T30" s="49">
        <v>0</v>
      </c>
      <c r="U30" s="71">
        <v>0</v>
      </c>
      <c r="V30" s="72">
        <v>0</v>
      </c>
      <c r="W30" s="84">
        <f t="shared" si="0"/>
        <v>0</v>
      </c>
      <c r="X30" s="57">
        <f t="shared" si="12"/>
        <v>0</v>
      </c>
      <c r="Y30" s="58">
        <v>0</v>
      </c>
      <c r="Z30" s="59" t="s">
        <v>64</v>
      </c>
      <c r="AA30" s="88">
        <v>0</v>
      </c>
      <c r="AB30" s="89">
        <v>0</v>
      </c>
      <c r="AC30" s="74">
        <v>0</v>
      </c>
      <c r="AD30" s="63">
        <v>0</v>
      </c>
      <c r="AE30" s="90">
        <v>0</v>
      </c>
      <c r="AF30" s="91">
        <v>0</v>
      </c>
      <c r="AG30" s="80">
        <f t="shared" si="4"/>
        <v>0</v>
      </c>
      <c r="AH30" s="89">
        <f t="shared" si="5"/>
        <v>0</v>
      </c>
      <c r="AI30" s="74">
        <f t="shared" si="6"/>
        <v>0</v>
      </c>
      <c r="AJ30" s="57">
        <v>7</v>
      </c>
      <c r="AK30" s="64">
        <f t="shared" si="13"/>
        <v>2.3728813559322033</v>
      </c>
      <c r="AL30" s="49">
        <v>2</v>
      </c>
      <c r="AM30" s="65">
        <f t="shared" si="14"/>
        <v>0.6779661016949153</v>
      </c>
      <c r="AN30" s="66">
        <v>1.37</v>
      </c>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row>
    <row r="31" spans="2:91" s="67" customFormat="1" ht="27.75" customHeight="1">
      <c r="B31" s="159">
        <f>SUM(B7,B11,B13)</f>
        <v>230928</v>
      </c>
      <c r="C31" s="215" t="s">
        <v>40</v>
      </c>
      <c r="D31" s="160" t="s">
        <v>57</v>
      </c>
      <c r="E31" s="92">
        <f>SUM(E7,E11,E13)</f>
        <v>1776</v>
      </c>
      <c r="F31" s="93">
        <f>SUM(F7,F11,F13)</f>
        <v>929</v>
      </c>
      <c r="G31" s="94">
        <f>SUM(G7,G11,G13)</f>
        <v>847</v>
      </c>
      <c r="H31" s="95">
        <f t="shared" si="17"/>
        <v>7.690708792350863</v>
      </c>
      <c r="I31" s="96">
        <f t="shared" si="8"/>
        <v>109.68122786304603</v>
      </c>
      <c r="J31" s="92">
        <f>SUM(J7,J11,J13)</f>
        <v>2840</v>
      </c>
      <c r="K31" s="99">
        <f>SUM(K7,K11,K13)</f>
        <v>1423</v>
      </c>
      <c r="L31" s="100">
        <f>SUM(L7,L11,L13)</f>
        <v>1417</v>
      </c>
      <c r="M31" s="97">
        <f t="shared" si="9"/>
        <v>12.298205501281785</v>
      </c>
      <c r="N31" s="161">
        <f t="shared" si="10"/>
        <v>-1064</v>
      </c>
      <c r="O31" s="162">
        <f t="shared" si="11"/>
        <v>-4.607496708930921</v>
      </c>
      <c r="P31" s="98">
        <f>SUM(P7,P11,P13)</f>
        <v>5</v>
      </c>
      <c r="Q31" s="99">
        <f>SUM(Q7,Q11,Q13)</f>
        <v>2</v>
      </c>
      <c r="R31" s="100">
        <f>SUM(R7,R11,R13)</f>
        <v>3</v>
      </c>
      <c r="S31" s="163">
        <f aca="true" t="shared" si="19" ref="S31:S36">P31/E31*1000</f>
        <v>2.815315315315315</v>
      </c>
      <c r="T31" s="94">
        <f>SUM(T7,T11,T13)</f>
        <v>3</v>
      </c>
      <c r="U31" s="93">
        <f>SUM(U7,U11,U13)</f>
        <v>0</v>
      </c>
      <c r="V31" s="101">
        <f>SUM(V7,V11,V13)</f>
        <v>3</v>
      </c>
      <c r="W31" s="103">
        <f t="shared" si="0"/>
        <v>1.6891891891891893</v>
      </c>
      <c r="X31" s="92">
        <f>SUM(X7,X11,X13)</f>
        <v>42</v>
      </c>
      <c r="Y31" s="93">
        <f>SUM(Y7,Y11,Y13)</f>
        <v>19</v>
      </c>
      <c r="Z31" s="94">
        <f>SUM(Z7,Z11,Z13)</f>
        <v>23</v>
      </c>
      <c r="AA31" s="102">
        <f t="shared" si="18"/>
        <v>23.1023102310231</v>
      </c>
      <c r="AB31" s="103">
        <f>Y31/(X31+E31)*1000</f>
        <v>10.45104510451045</v>
      </c>
      <c r="AC31" s="104">
        <f>Z31/(X31+E31)*1000</f>
        <v>12.651265126512651</v>
      </c>
      <c r="AD31" s="92">
        <f>SUM(AD7,AD11,AD13)</f>
        <v>10</v>
      </c>
      <c r="AE31" s="99">
        <f>SUM(AE7,AE11,AE13)</f>
        <v>7</v>
      </c>
      <c r="AF31" s="100">
        <f>SUM(AF7,AF11,AF13)</f>
        <v>3</v>
      </c>
      <c r="AG31" s="103">
        <f t="shared" si="4"/>
        <v>5.608524957936063</v>
      </c>
      <c r="AH31" s="103">
        <f t="shared" si="5"/>
        <v>3.925967470555244</v>
      </c>
      <c r="AI31" s="104">
        <f t="shared" si="6"/>
        <v>1.6891891891891893</v>
      </c>
      <c r="AJ31" s="98">
        <f>SUM(AJ7,AJ11,AJ13)</f>
        <v>961</v>
      </c>
      <c r="AK31" s="105">
        <f t="shared" si="13"/>
        <v>4.16147024180697</v>
      </c>
      <c r="AL31" s="94">
        <f>SUM(AL7,AL11,AL13)</f>
        <v>343</v>
      </c>
      <c r="AM31" s="106">
        <f t="shared" si="14"/>
        <v>1.4853114390632578</v>
      </c>
      <c r="AN31" s="107">
        <v>1.52</v>
      </c>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row>
    <row r="32" spans="2:91" s="67" customFormat="1" ht="27.75" customHeight="1">
      <c r="B32" s="141">
        <f>SUM(B9,B17)</f>
        <v>103203</v>
      </c>
      <c r="C32" s="216"/>
      <c r="D32" s="164" t="s">
        <v>58</v>
      </c>
      <c r="E32" s="55">
        <f>SUM(E9,E17,)</f>
        <v>734</v>
      </c>
      <c r="F32" s="56">
        <f>SUM(F9,F17,)</f>
        <v>395</v>
      </c>
      <c r="G32" s="49">
        <f>SUM(G9,G17,)</f>
        <v>339</v>
      </c>
      <c r="H32" s="52">
        <f t="shared" si="17"/>
        <v>7.112196350881273</v>
      </c>
      <c r="I32" s="53">
        <f t="shared" si="8"/>
        <v>116.51917404129794</v>
      </c>
      <c r="J32" s="55">
        <f>SUM(J9,J17)</f>
        <v>1485</v>
      </c>
      <c r="K32" s="50">
        <f>SUM(K9,K17)</f>
        <v>718</v>
      </c>
      <c r="L32" s="51">
        <f>SUM(L9,L17)</f>
        <v>767</v>
      </c>
      <c r="M32" s="54">
        <f t="shared" si="9"/>
        <v>14.389116595447806</v>
      </c>
      <c r="N32" s="143">
        <f t="shared" si="10"/>
        <v>-751</v>
      </c>
      <c r="O32" s="144">
        <f t="shared" si="11"/>
        <v>-7.276920244566534</v>
      </c>
      <c r="P32" s="55">
        <f>SUM(P9,P17,)</f>
        <v>3</v>
      </c>
      <c r="Q32" s="50">
        <f>SUM(Q9,Q17,)</f>
        <v>0</v>
      </c>
      <c r="R32" s="51">
        <f>SUM(R9,R17,)</f>
        <v>3</v>
      </c>
      <c r="S32" s="165">
        <f t="shared" si="19"/>
        <v>4.087193460490463</v>
      </c>
      <c r="T32" s="49">
        <f>SUM(T9,T17)</f>
        <v>2</v>
      </c>
      <c r="U32" s="56">
        <f>SUM(U9,U17,)</f>
        <v>0</v>
      </c>
      <c r="V32" s="108">
        <f>SUM(V9,V17,)</f>
        <v>2</v>
      </c>
      <c r="W32" s="61">
        <f t="shared" si="0"/>
        <v>2.7247956403269753</v>
      </c>
      <c r="X32" s="55">
        <f>SUM(X9,X17)</f>
        <v>20</v>
      </c>
      <c r="Y32" s="56">
        <f>SUM(Y9,Y17)</f>
        <v>12</v>
      </c>
      <c r="Z32" s="49">
        <f>SUM(Z9,Z17)</f>
        <v>8</v>
      </c>
      <c r="AA32" s="68">
        <f t="shared" si="18"/>
        <v>26.525198938992045</v>
      </c>
      <c r="AB32" s="61">
        <f>Y32/(X32+E32)*1000</f>
        <v>15.915119363395226</v>
      </c>
      <c r="AC32" s="69">
        <f>Z32/(X32+E32)*1000</f>
        <v>10.610079575596817</v>
      </c>
      <c r="AD32" s="55">
        <f>SUM(AD9,AD17)</f>
        <v>5</v>
      </c>
      <c r="AE32" s="50">
        <f>SUM(AE9,AE17)</f>
        <v>4</v>
      </c>
      <c r="AF32" s="59">
        <f>SUM(AF9,AF17)</f>
        <v>1</v>
      </c>
      <c r="AG32" s="61">
        <f t="shared" si="4"/>
        <v>6.775067750677507</v>
      </c>
      <c r="AH32" s="61">
        <f t="shared" si="5"/>
        <v>5.420054200542006</v>
      </c>
      <c r="AI32" s="69">
        <f t="shared" si="6"/>
        <v>1.3623978201634876</v>
      </c>
      <c r="AJ32" s="57">
        <f>SUM(AJ9,AJ17)</f>
        <v>373</v>
      </c>
      <c r="AK32" s="64">
        <f t="shared" si="13"/>
        <v>3.6142360202707287</v>
      </c>
      <c r="AL32" s="49">
        <f>SUM(AL9,AL17)</f>
        <v>177</v>
      </c>
      <c r="AM32" s="65">
        <f t="shared" si="14"/>
        <v>1.7150664224877183</v>
      </c>
      <c r="AN32" s="109">
        <v>1.61</v>
      </c>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row>
    <row r="33" spans="2:91" s="67" customFormat="1" ht="27.75" customHeight="1" thickBot="1">
      <c r="B33" s="141">
        <f>SUM(B8,B10,B22,B27)</f>
        <v>235448</v>
      </c>
      <c r="C33" s="217"/>
      <c r="D33" s="164" t="s">
        <v>59</v>
      </c>
      <c r="E33" s="40">
        <f>SUM(E8,E10,E22,E27)</f>
        <v>1926</v>
      </c>
      <c r="F33" s="110">
        <f>SUM(F8,F10,F22,F27)</f>
        <v>988</v>
      </c>
      <c r="G33" s="111">
        <f>SUM(G8,G10,G22,G27)</f>
        <v>938</v>
      </c>
      <c r="H33" s="112">
        <f t="shared" si="17"/>
        <v>8.180150181781116</v>
      </c>
      <c r="I33" s="113">
        <f t="shared" si="8"/>
        <v>105.33049040511726</v>
      </c>
      <c r="J33" s="40">
        <f>SUM(J8,J10,J22,J27)</f>
        <v>3032</v>
      </c>
      <c r="K33" s="110">
        <f>SUM(K8,K10,K22,K27)</f>
        <v>1521</v>
      </c>
      <c r="L33" s="111">
        <f>SUM(L8,L10,L22,L27)</f>
        <v>1511</v>
      </c>
      <c r="M33" s="114">
        <f t="shared" si="9"/>
        <v>12.87757806394618</v>
      </c>
      <c r="N33" s="166">
        <f t="shared" si="10"/>
        <v>-1106</v>
      </c>
      <c r="O33" s="139">
        <f t="shared" si="11"/>
        <v>-4.697427882165064</v>
      </c>
      <c r="P33" s="40">
        <f>SUM(P8,P10,P22,P27)</f>
        <v>5</v>
      </c>
      <c r="Q33" s="110">
        <f>SUM(Q8,Q10,Q22,Q27)</f>
        <v>2</v>
      </c>
      <c r="R33" s="111">
        <f>SUM(R8,R10,R22,R27)</f>
        <v>3</v>
      </c>
      <c r="S33" s="154">
        <f t="shared" si="19"/>
        <v>2.596053997923157</v>
      </c>
      <c r="T33" s="32">
        <f>SUM(T8,T10,T22,T27)</f>
        <v>3</v>
      </c>
      <c r="U33" s="33">
        <f>SUM(U8,U10,U22,U27)</f>
        <v>1</v>
      </c>
      <c r="V33" s="111">
        <f>SUM(V8,V10,V22,V27)</f>
        <v>2</v>
      </c>
      <c r="W33" s="43">
        <f t="shared" si="0"/>
        <v>1.557632398753894</v>
      </c>
      <c r="X33" s="40">
        <f>SUM(X8,X10,X22,X27)</f>
        <v>36</v>
      </c>
      <c r="Y33" s="115">
        <f>SUM(Y8,Y10,Y22,Y27)</f>
        <v>15</v>
      </c>
      <c r="Z33" s="111">
        <f>SUM(Z8,Z10,Z22,Z27)</f>
        <v>21</v>
      </c>
      <c r="AA33" s="42">
        <f t="shared" si="18"/>
        <v>18.34862385321101</v>
      </c>
      <c r="AB33" s="43">
        <f>Y33/(X33+E33)*1000</f>
        <v>7.6452599388379205</v>
      </c>
      <c r="AC33" s="45">
        <f>Z33/(X33+E33)*1000</f>
        <v>10.703363914373089</v>
      </c>
      <c r="AD33" s="40">
        <f>SUM(AD8,AD10,AD22,AD27)</f>
        <v>8</v>
      </c>
      <c r="AE33" s="110">
        <f>SUM(AE8,AE10,AE22,AE27)</f>
        <v>6</v>
      </c>
      <c r="AF33" s="111">
        <f>SUM(AF8,AF10,AF22,AF27)</f>
        <v>2</v>
      </c>
      <c r="AG33" s="42">
        <f t="shared" si="4"/>
        <v>4.140786749482402</v>
      </c>
      <c r="AH33" s="61">
        <f t="shared" si="5"/>
        <v>3.105590062111801</v>
      </c>
      <c r="AI33" s="45">
        <f t="shared" si="6"/>
        <v>1.0384215991692627</v>
      </c>
      <c r="AJ33" s="116">
        <f>SUM(AJ8,AJ10,AJ22,AJ27)</f>
        <v>1110</v>
      </c>
      <c r="AK33" s="117">
        <f t="shared" si="13"/>
        <v>4.714416771431484</v>
      </c>
      <c r="AL33" s="32">
        <f>SUM(AL8,AL10,AL22,AL27)</f>
        <v>417</v>
      </c>
      <c r="AM33" s="47">
        <f t="shared" si="14"/>
        <v>1.7710917060242601</v>
      </c>
      <c r="AN33" s="118">
        <v>1.66</v>
      </c>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row>
    <row r="34" spans="2:40" ht="27.75" customHeight="1">
      <c r="B34" s="172">
        <f>SUM(B31)</f>
        <v>230928</v>
      </c>
      <c r="C34" s="212" t="s">
        <v>65</v>
      </c>
      <c r="D34" s="167" t="s">
        <v>66</v>
      </c>
      <c r="E34" s="55">
        <f>SUM(E31)</f>
        <v>1776</v>
      </c>
      <c r="F34" s="56">
        <f aca="true" t="shared" si="20" ref="E34:G35">SUM(F31)</f>
        <v>929</v>
      </c>
      <c r="G34" s="49">
        <f t="shared" si="20"/>
        <v>847</v>
      </c>
      <c r="H34" s="52">
        <f>E34/B34*1000</f>
        <v>7.690708792350863</v>
      </c>
      <c r="I34" s="119">
        <f>F34/G34*100</f>
        <v>109.68122786304603</v>
      </c>
      <c r="J34" s="57">
        <f aca="true" t="shared" si="21" ref="J34:L35">SUM(J31)</f>
        <v>2840</v>
      </c>
      <c r="K34" s="50">
        <f t="shared" si="21"/>
        <v>1423</v>
      </c>
      <c r="L34" s="51">
        <f t="shared" si="21"/>
        <v>1417</v>
      </c>
      <c r="M34" s="54">
        <f>J34/B34*1000</f>
        <v>12.298205501281785</v>
      </c>
      <c r="N34" s="143">
        <f>E34-J34</f>
        <v>-1064</v>
      </c>
      <c r="O34" s="168">
        <f>N34/B34*1000</f>
        <v>-4.607496708930921</v>
      </c>
      <c r="P34" s="57">
        <f aca="true" t="shared" si="22" ref="P34:R35">SUM(P31)</f>
        <v>5</v>
      </c>
      <c r="Q34" s="50">
        <f t="shared" si="22"/>
        <v>2</v>
      </c>
      <c r="R34" s="51">
        <f t="shared" si="22"/>
        <v>3</v>
      </c>
      <c r="S34" s="165">
        <f t="shared" si="19"/>
        <v>2.815315315315315</v>
      </c>
      <c r="T34" s="57">
        <f aca="true" t="shared" si="23" ref="T34:V35">SUM(T31)</f>
        <v>3</v>
      </c>
      <c r="U34" s="56">
        <f t="shared" si="23"/>
        <v>0</v>
      </c>
      <c r="V34" s="108">
        <f t="shared" si="23"/>
        <v>3</v>
      </c>
      <c r="W34" s="86">
        <f t="shared" si="0"/>
        <v>1.6891891891891893</v>
      </c>
      <c r="X34" s="49">
        <f aca="true" t="shared" si="24" ref="X34:Z35">SUM(X31)</f>
        <v>42</v>
      </c>
      <c r="Y34" s="56">
        <f t="shared" si="24"/>
        <v>19</v>
      </c>
      <c r="Z34" s="49">
        <f t="shared" si="24"/>
        <v>23</v>
      </c>
      <c r="AA34" s="68">
        <f>X34/(E34+X34)*1000</f>
        <v>23.1023102310231</v>
      </c>
      <c r="AB34" s="73">
        <f>Y34/(E34+X34)*1000</f>
        <v>10.45104510451045</v>
      </c>
      <c r="AC34" s="74">
        <f>Z34/(E34+X34)*1000</f>
        <v>12.651265126512651</v>
      </c>
      <c r="AD34" s="55">
        <f aca="true" t="shared" si="25" ref="AD34:AF36">SUM(AD31)</f>
        <v>10</v>
      </c>
      <c r="AE34" s="50">
        <f t="shared" si="25"/>
        <v>7</v>
      </c>
      <c r="AF34" s="51">
        <f t="shared" si="25"/>
        <v>3</v>
      </c>
      <c r="AG34" s="61">
        <f t="shared" si="4"/>
        <v>5.608524957936063</v>
      </c>
      <c r="AH34" s="120">
        <f t="shared" si="5"/>
        <v>3.925967470555244</v>
      </c>
      <c r="AI34" s="69">
        <f t="shared" si="6"/>
        <v>1.6891891891891893</v>
      </c>
      <c r="AJ34" s="49">
        <f aca="true" t="shared" si="26" ref="AJ34:AL35">SUM(AJ31)</f>
        <v>961</v>
      </c>
      <c r="AK34" s="64">
        <f>SUM(AK31)</f>
        <v>4.16147024180697</v>
      </c>
      <c r="AL34" s="49">
        <f t="shared" si="26"/>
        <v>343</v>
      </c>
      <c r="AM34" s="65">
        <f>SUM(AM31)</f>
        <v>1.4853114390632578</v>
      </c>
      <c r="AN34" s="109">
        <v>1.52</v>
      </c>
    </row>
    <row r="35" spans="2:40" ht="27.75" customHeight="1">
      <c r="B35" s="141">
        <f>SUM(B32)</f>
        <v>103203</v>
      </c>
      <c r="C35" s="213"/>
      <c r="D35" s="164" t="s">
        <v>67</v>
      </c>
      <c r="E35" s="49">
        <f t="shared" si="20"/>
        <v>734</v>
      </c>
      <c r="F35" s="56">
        <f t="shared" si="20"/>
        <v>395</v>
      </c>
      <c r="G35" s="49">
        <f t="shared" si="20"/>
        <v>339</v>
      </c>
      <c r="H35" s="52">
        <f>E35/B35*1000</f>
        <v>7.112196350881273</v>
      </c>
      <c r="I35" s="119">
        <f>F35/G35*100</f>
        <v>116.51917404129794</v>
      </c>
      <c r="J35" s="57">
        <f t="shared" si="21"/>
        <v>1485</v>
      </c>
      <c r="K35" s="56">
        <f t="shared" si="21"/>
        <v>718</v>
      </c>
      <c r="L35" s="49">
        <f t="shared" si="21"/>
        <v>767</v>
      </c>
      <c r="M35" s="54">
        <f>J35/B35*1000</f>
        <v>14.389116595447806</v>
      </c>
      <c r="N35" s="143">
        <f>E35-J35</f>
        <v>-751</v>
      </c>
      <c r="O35" s="168">
        <f>N35/B35*1000</f>
        <v>-7.276920244566534</v>
      </c>
      <c r="P35" s="57">
        <f>SUM(P32)</f>
        <v>3</v>
      </c>
      <c r="Q35" s="56">
        <f t="shared" si="22"/>
        <v>0</v>
      </c>
      <c r="R35" s="49">
        <f t="shared" si="22"/>
        <v>3</v>
      </c>
      <c r="S35" s="165">
        <f t="shared" si="19"/>
        <v>4.087193460490463</v>
      </c>
      <c r="T35" s="57">
        <f t="shared" si="23"/>
        <v>2</v>
      </c>
      <c r="U35" s="56">
        <f t="shared" si="23"/>
        <v>0</v>
      </c>
      <c r="V35" s="49">
        <f t="shared" si="23"/>
        <v>2</v>
      </c>
      <c r="W35" s="86">
        <f t="shared" si="0"/>
        <v>2.7247956403269753</v>
      </c>
      <c r="X35" s="49">
        <f t="shared" si="24"/>
        <v>20</v>
      </c>
      <c r="Y35" s="56">
        <f t="shared" si="24"/>
        <v>12</v>
      </c>
      <c r="Z35" s="49">
        <f t="shared" si="24"/>
        <v>8</v>
      </c>
      <c r="AA35" s="68">
        <f>X35/(E35+X35)*1000</f>
        <v>26.525198938992045</v>
      </c>
      <c r="AB35" s="73">
        <f>Y35/(E35+X35)*1000</f>
        <v>15.915119363395226</v>
      </c>
      <c r="AC35" s="69">
        <f>Z35/(E35+X35)*1000</f>
        <v>10.610079575596817</v>
      </c>
      <c r="AD35" s="55">
        <f t="shared" si="25"/>
        <v>5</v>
      </c>
      <c r="AE35" s="50">
        <f t="shared" si="25"/>
        <v>4</v>
      </c>
      <c r="AF35" s="51">
        <f t="shared" si="25"/>
        <v>1</v>
      </c>
      <c r="AG35" s="68">
        <f t="shared" si="4"/>
        <v>6.775067750677507</v>
      </c>
      <c r="AH35" s="73">
        <f t="shared" si="5"/>
        <v>5.420054200542006</v>
      </c>
      <c r="AI35" s="69">
        <f t="shared" si="6"/>
        <v>1.3623978201634876</v>
      </c>
      <c r="AJ35" s="49">
        <f t="shared" si="26"/>
        <v>373</v>
      </c>
      <c r="AK35" s="64">
        <f>SUM(AK32)</f>
        <v>3.6142360202707287</v>
      </c>
      <c r="AL35" s="49">
        <f t="shared" si="26"/>
        <v>177</v>
      </c>
      <c r="AM35" s="121">
        <f>SUM(AM32)</f>
        <v>1.7150664224877183</v>
      </c>
      <c r="AN35" s="122">
        <v>1.61</v>
      </c>
    </row>
    <row r="36" spans="2:40" ht="27.75" customHeight="1" thickBot="1">
      <c r="B36" s="173">
        <f>SUM(B33:B33)</f>
        <v>235448</v>
      </c>
      <c r="C36" s="214"/>
      <c r="D36" s="169" t="s">
        <v>68</v>
      </c>
      <c r="E36" s="32">
        <f>SUM(E33)</f>
        <v>1926</v>
      </c>
      <c r="F36" s="33">
        <f>SUM(F33)</f>
        <v>988</v>
      </c>
      <c r="G36" s="111">
        <f>SUM(G33)</f>
        <v>938</v>
      </c>
      <c r="H36" s="112">
        <f>E36/B36*1000</f>
        <v>8.180150181781116</v>
      </c>
      <c r="I36" s="123">
        <f>F36/G36*100</f>
        <v>105.33049040511726</v>
      </c>
      <c r="J36" s="116">
        <f>SUM(J33:J33)</f>
        <v>3032</v>
      </c>
      <c r="K36" s="115">
        <f>SUM(K33:K33)</f>
        <v>1521</v>
      </c>
      <c r="L36" s="32">
        <f>SUM(L33:L33)</f>
        <v>1511</v>
      </c>
      <c r="M36" s="114">
        <f>J36/B36*1000</f>
        <v>12.87757806394618</v>
      </c>
      <c r="N36" s="166">
        <f>E36-J36</f>
        <v>-1106</v>
      </c>
      <c r="O36" s="170">
        <f>N36/B36*1000</f>
        <v>-4.697427882165064</v>
      </c>
      <c r="P36" s="40">
        <f>SUM(P33)</f>
        <v>5</v>
      </c>
      <c r="Q36" s="115">
        <f>SUM(Q33)</f>
        <v>2</v>
      </c>
      <c r="R36" s="124">
        <f>SUM(R33)</f>
        <v>3</v>
      </c>
      <c r="S36" s="154">
        <f t="shared" si="19"/>
        <v>2.596053997923157</v>
      </c>
      <c r="T36" s="116">
        <f>SUM(T33:T33)</f>
        <v>3</v>
      </c>
      <c r="U36" s="115">
        <f>SUM(U33:U33)</f>
        <v>1</v>
      </c>
      <c r="V36" s="32">
        <f>SUM(V33:V33)</f>
        <v>2</v>
      </c>
      <c r="W36" s="171">
        <f t="shared" si="0"/>
        <v>1.557632398753894</v>
      </c>
      <c r="X36" s="32">
        <f>SUM(X33)</f>
        <v>36</v>
      </c>
      <c r="Y36" s="115">
        <f>SUM(Y33)</f>
        <v>15</v>
      </c>
      <c r="Z36" s="32">
        <f>SUM(Z33)</f>
        <v>21</v>
      </c>
      <c r="AA36" s="42">
        <f>X36/(E36+X36)*1000</f>
        <v>18.34862385321101</v>
      </c>
      <c r="AB36" s="125">
        <f>Y36/(E36+X36)*1000</f>
        <v>7.6452599388379205</v>
      </c>
      <c r="AC36" s="45">
        <f>Z36/(E36+X36)*1000</f>
        <v>10.703363914373089</v>
      </c>
      <c r="AD36" s="40">
        <f t="shared" si="25"/>
        <v>8</v>
      </c>
      <c r="AE36" s="110">
        <f t="shared" si="25"/>
        <v>6</v>
      </c>
      <c r="AF36" s="111">
        <f t="shared" si="25"/>
        <v>2</v>
      </c>
      <c r="AG36" s="42">
        <f t="shared" si="4"/>
        <v>4.140786749482402</v>
      </c>
      <c r="AH36" s="125">
        <f t="shared" si="5"/>
        <v>3.105590062111801</v>
      </c>
      <c r="AI36" s="45">
        <f t="shared" si="6"/>
        <v>1.0384215991692627</v>
      </c>
      <c r="AJ36" s="32">
        <f>SUM(AJ33)</f>
        <v>1110</v>
      </c>
      <c r="AK36" s="117">
        <f>AJ36/B36*1000</f>
        <v>4.714416771431484</v>
      </c>
      <c r="AL36" s="32">
        <f>SUM(AL33)</f>
        <v>417</v>
      </c>
      <c r="AM36" s="126">
        <f>AL36/B36*1000</f>
        <v>1.7710917060242601</v>
      </c>
      <c r="AN36" s="127">
        <v>1.66</v>
      </c>
    </row>
    <row r="37" spans="5:14" ht="13.5">
      <c r="E37" s="128"/>
      <c r="J37" s="129"/>
      <c r="K37" s="129"/>
      <c r="L37" s="129"/>
      <c r="M37" s="130"/>
      <c r="N37" s="131"/>
    </row>
    <row r="38" spans="5:40" s="132" customFormat="1" ht="11.25">
      <c r="E38" s="133" t="s">
        <v>71</v>
      </c>
      <c r="F38" s="133"/>
      <c r="G38" s="133"/>
      <c r="H38" s="133"/>
      <c r="I38" s="133"/>
      <c r="K38" s="133"/>
      <c r="L38" s="133"/>
      <c r="M38" s="134"/>
      <c r="O38" s="135"/>
      <c r="P38" s="133"/>
      <c r="Q38" s="133"/>
      <c r="R38" s="133"/>
      <c r="S38" s="136"/>
      <c r="X38" s="133"/>
      <c r="Y38" s="133"/>
      <c r="Z38" s="133"/>
      <c r="AA38" s="133"/>
      <c r="AB38" s="133"/>
      <c r="AC38" s="133"/>
      <c r="AD38" s="133"/>
      <c r="AE38" s="133"/>
      <c r="AF38" s="133"/>
      <c r="AG38" s="133"/>
      <c r="AH38" s="133"/>
      <c r="AI38" s="133"/>
      <c r="AJ38" s="133"/>
      <c r="AK38" s="137"/>
      <c r="AL38" s="133"/>
      <c r="AM38" s="133"/>
      <c r="AN38" s="138"/>
    </row>
    <row r="39" spans="5:40" s="132" customFormat="1" ht="11.25">
      <c r="E39" s="133" t="s">
        <v>70</v>
      </c>
      <c r="F39" s="133"/>
      <c r="G39" s="133"/>
      <c r="H39" s="133"/>
      <c r="I39" s="133"/>
      <c r="K39" s="133"/>
      <c r="L39" s="133"/>
      <c r="M39" s="133"/>
      <c r="O39" s="135"/>
      <c r="P39" s="133"/>
      <c r="Q39" s="133"/>
      <c r="R39" s="133"/>
      <c r="S39" s="136"/>
      <c r="X39" s="133"/>
      <c r="Y39" s="133"/>
      <c r="Z39" s="133"/>
      <c r="AA39" s="133"/>
      <c r="AB39" s="133"/>
      <c r="AC39" s="133"/>
      <c r="AD39" s="133"/>
      <c r="AE39" s="133"/>
      <c r="AF39" s="133"/>
      <c r="AG39" s="133"/>
      <c r="AH39" s="133"/>
      <c r="AI39" s="133"/>
      <c r="AJ39" s="133"/>
      <c r="AK39" s="137"/>
      <c r="AL39" s="133"/>
      <c r="AM39" s="133"/>
      <c r="AN39" s="138"/>
    </row>
    <row r="40" spans="5:40" s="132" customFormat="1" ht="11.25">
      <c r="E40" s="133" t="s">
        <v>72</v>
      </c>
      <c r="F40" s="133"/>
      <c r="G40" s="133"/>
      <c r="H40" s="133"/>
      <c r="I40" s="133"/>
      <c r="K40" s="133"/>
      <c r="L40" s="133"/>
      <c r="M40" s="133"/>
      <c r="O40" s="135"/>
      <c r="P40" s="133"/>
      <c r="Q40" s="133"/>
      <c r="R40" s="133"/>
      <c r="S40" s="136"/>
      <c r="X40" s="133"/>
      <c r="Y40" s="133"/>
      <c r="Z40" s="133"/>
      <c r="AA40" s="133"/>
      <c r="AB40" s="133"/>
      <c r="AC40" s="133"/>
      <c r="AD40" s="133"/>
      <c r="AE40" s="133"/>
      <c r="AF40" s="133"/>
      <c r="AG40" s="133"/>
      <c r="AH40" s="133"/>
      <c r="AI40" s="133"/>
      <c r="AJ40" s="133"/>
      <c r="AK40" s="137"/>
      <c r="AL40" s="133"/>
      <c r="AM40" s="133"/>
      <c r="AN40" s="138"/>
    </row>
    <row r="41" ht="13.5">
      <c r="B41" s="67"/>
    </row>
    <row r="42" ht="13.5">
      <c r="B42" s="67"/>
    </row>
  </sheetData>
  <sheetProtection/>
  <mergeCells count="37">
    <mergeCell ref="C34:C36"/>
    <mergeCell ref="C11:D11"/>
    <mergeCell ref="C13:D13"/>
    <mergeCell ref="C17:D17"/>
    <mergeCell ref="C22:D22"/>
    <mergeCell ref="C27:D27"/>
    <mergeCell ref="C31:C33"/>
    <mergeCell ref="AD4:AF4"/>
    <mergeCell ref="N3:O3"/>
    <mergeCell ref="E4:G4"/>
    <mergeCell ref="J3:M3"/>
    <mergeCell ref="J4:L4"/>
    <mergeCell ref="N4:N5"/>
    <mergeCell ref="AD3:AI3"/>
    <mergeCell ref="AG4:AG5"/>
    <mergeCell ref="C10:D10"/>
    <mergeCell ref="P4:R4"/>
    <mergeCell ref="C3:D5"/>
    <mergeCell ref="I3:I5"/>
    <mergeCell ref="E3:H3"/>
    <mergeCell ref="P3:S3"/>
    <mergeCell ref="AA4:AC4"/>
    <mergeCell ref="X3:AC3"/>
    <mergeCell ref="C6:D6"/>
    <mergeCell ref="C7:D7"/>
    <mergeCell ref="C8:D8"/>
    <mergeCell ref="C9:D9"/>
    <mergeCell ref="AH4:AH5"/>
    <mergeCell ref="AI4:AI5"/>
    <mergeCell ref="AN3:AN5"/>
    <mergeCell ref="AJ3:AK3"/>
    <mergeCell ref="AL3:AM3"/>
    <mergeCell ref="T4:V4"/>
    <mergeCell ref="T3:W3"/>
    <mergeCell ref="X4:Z4"/>
    <mergeCell ref="AL4:AL5"/>
    <mergeCell ref="AJ4:AJ5"/>
  </mergeCells>
  <printOptions/>
  <pageMargins left="0.7874015748031497" right="0" top="1.1811023622047245" bottom="0.5118110236220472" header="0.5118110236220472" footer="0.5118110236220472"/>
  <pageSetup fitToHeight="1" fitToWidth="1" horizontalDpi="600" verticalDpi="600" orientation="landscape" paperSize="8" scale="55" r:id="rId1"/>
  <headerFooter alignWithMargins="0">
    <oddHeader>&amp;C&amp;P / &amp;N ページ</oddHeader>
  </headerFooter>
  <colBreaks count="1" manualBreakCount="1">
    <brk id="29" max="39" man="1"/>
  </colBreaks>
  <ignoredErrors>
    <ignoredError sqref="AK11 AK27:AK31 AK22 AK32:AK33 S31 S33 AK6 AK36 S36 AK17" formula="1"/>
    <ignoredError sqref="AK13" formula="1" formulaRange="1"/>
    <ignoredError sqref="X23 X12 X14 F13:G13 F17:G17 F22 L13 K17:L17 K22:L22 Y17:Z17 AE17:AF17 AJ17 AL17 AL22 AJ22 AE22:AF22 Y22 J6 X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Examination Tool</cp:lastModifiedBy>
  <cp:lastPrinted>2017-11-28T00:12:07Z</cp:lastPrinted>
  <dcterms:created xsi:type="dcterms:W3CDTF">2005-11-14T04:14:28Z</dcterms:created>
  <dcterms:modified xsi:type="dcterms:W3CDTF">2017-12-04T00:55:20Z</dcterms:modified>
  <cp:category/>
  <cp:version/>
  <cp:contentType/>
  <cp:contentStatus/>
</cp:coreProperties>
</file>