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5"/>
  </bookViews>
  <sheets>
    <sheet name="表紙" sheetId="1" r:id="rId1"/>
    <sheet name="目次" sheetId="2" r:id="rId2"/>
    <sheet name="査定票" sheetId="3" r:id="rId3"/>
    <sheet name="計画概要書" sheetId="4" r:id="rId4"/>
    <sheet name="工事明細書" sheetId="5" r:id="rId5"/>
    <sheet name="災害野帳" sheetId="6" r:id="rId6"/>
    <sheet name="計変1" sheetId="7" r:id="rId7"/>
    <sheet name="計変2" sheetId="8" r:id="rId8"/>
    <sheet name="計変３" sheetId="9" r:id="rId9"/>
    <sheet name="計変4" sheetId="10" r:id="rId10"/>
    <sheet name="計変5" sheetId="11" r:id="rId11"/>
  </sheets>
  <definedNames>
    <definedName name="_xlnm.Print_Area" localSheetId="3">'計画概要書'!$B$1:$Z$24</definedName>
    <definedName name="_xlnm.Print_Area" localSheetId="8">'計変３'!$B$1:$T$45</definedName>
    <definedName name="_xlnm.Print_Area" localSheetId="4">'工事明細書'!$A$1:$K$51</definedName>
    <definedName name="_xlnm.Print_Area" localSheetId="2">'査定票'!$A$1:$S$32</definedName>
    <definedName name="_xlnm.Print_Area" localSheetId="5">'災害野帳'!$A$1:$G$31</definedName>
    <definedName name="_xlnm.Print_Area" localSheetId="0">'表紙'!$A$1:$AL$58</definedName>
    <definedName name="_xlnm.Print_Area" localSheetId="1">'目次'!$A$1:$AL$58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ＭＳ Ｐゴシック"/>
            <family val="3"/>
          </rPr>
          <t>黄色のセルを入力する。
コピー時にセルの色を消すように！！</t>
        </r>
      </text>
    </comment>
    <comment ref="D17" authorId="0">
      <text>
        <r>
          <rPr>
            <b/>
            <sz val="9"/>
            <rFont val="ＭＳ Ｐゴシック"/>
            <family val="3"/>
          </rPr>
          <t>オレンジのセルは自動的に反映</t>
        </r>
      </text>
    </comment>
  </commentList>
</comments>
</file>

<file path=xl/sharedStrings.xml><?xml version="1.0" encoding="utf-8"?>
<sst xmlns="http://schemas.openxmlformats.org/spreadsheetml/2006/main" count="636" uniqueCount="396">
  <si>
    <t>主要構造物の変更</t>
  </si>
  <si>
    <t>条件付査定解除</t>
  </si>
  <si>
    <t>他事業関連</t>
  </si>
  <si>
    <t>各種協議等</t>
  </si>
  <si>
    <t>数量（基礎対策）</t>
  </si>
  <si>
    <t>　　　（指定地盤に伴う変更）</t>
  </si>
  <si>
    <t>　　　（取付、取合せ）</t>
  </si>
  <si>
    <t>　　　（実施測量結果）</t>
  </si>
  <si>
    <t>　　　（構造物の部分変更）</t>
  </si>
  <si>
    <t>　　　（図面訂正又は修正）</t>
  </si>
  <si>
    <t>実施組替</t>
  </si>
  <si>
    <t>廃工又は部分廃工</t>
  </si>
  <si>
    <t>単価・歩掛</t>
  </si>
  <si>
    <t>入札差金</t>
  </si>
  <si>
    <t>１．直接工事費計</t>
  </si>
  <si>
    <t>違算</t>
  </si>
  <si>
    <t>付帯工事の変更等</t>
  </si>
  <si>
    <t>共通仮設費</t>
  </si>
  <si>
    <t>現場管理費</t>
  </si>
  <si>
    <t>一般管理費</t>
  </si>
  <si>
    <t>２．諸経費計</t>
  </si>
  <si>
    <t>３．契約差金</t>
  </si>
  <si>
    <t>４．その他</t>
  </si>
  <si>
    <t>合計（１+２+３+４）</t>
  </si>
  <si>
    <t>※表-１（増減理由の区分）</t>
  </si>
  <si>
    <t>区分</t>
  </si>
  <si>
    <t>変更理由</t>
  </si>
  <si>
    <t>１-１</t>
  </si>
  <si>
    <t>２-１</t>
  </si>
  <si>
    <t>３-１</t>
  </si>
  <si>
    <t>１-２</t>
  </si>
  <si>
    <t>２-２</t>
  </si>
  <si>
    <t>３-２</t>
  </si>
  <si>
    <t>１-３</t>
  </si>
  <si>
    <t>２-３</t>
  </si>
  <si>
    <t>３-３</t>
  </si>
  <si>
    <t>１-４</t>
  </si>
  <si>
    <t>２-４</t>
  </si>
  <si>
    <t>３-４</t>
  </si>
  <si>
    <t>１-５</t>
  </si>
  <si>
    <t>２-５</t>
  </si>
  <si>
    <t>３-５</t>
  </si>
  <si>
    <t>１-６</t>
  </si>
  <si>
    <t>２-６</t>
  </si>
  <si>
    <t>３-６</t>
  </si>
  <si>
    <t>（様式-４）</t>
  </si>
  <si>
    <t>変更項目</t>
  </si>
  <si>
    <t>詳　細　変　更　理　由</t>
  </si>
  <si>
    <t>原形</t>
  </si>
  <si>
    <t>申請工法</t>
  </si>
  <si>
    <t>決定工法</t>
  </si>
  <si>
    <t>事　  業  　費 　 総 　 括</t>
  </si>
  <si>
    <t>本　　工　　事　　費</t>
  </si>
  <si>
    <t>附　帯　工　事　費</t>
  </si>
  <si>
    <t>測量及び試験費</t>
  </si>
  <si>
    <t>営　繕　費</t>
  </si>
  <si>
    <t>合　　計</t>
  </si>
  <si>
    <t>消費税</t>
  </si>
  <si>
    <t>郡</t>
  </si>
  <si>
    <t>／</t>
  </si>
  <si>
    <t>（17）　　　　　　　　　　　　0.22</t>
  </si>
  <si>
    <t>事業費変動内訳整理表２（負担法・暫定法 関係）</t>
  </si>
  <si>
    <t>田</t>
  </si>
  <si>
    <t>鳥取県</t>
  </si>
  <si>
    <r>
      <t>1</t>
    </r>
    <r>
      <rPr>
        <sz val="11"/>
        <rFont val="ＭＳ Ｐゴシック"/>
        <family val="3"/>
      </rPr>
      <t>-1</t>
    </r>
  </si>
  <si>
    <t>土工</t>
  </si>
  <si>
    <r>
      <t>1</t>
    </r>
    <r>
      <rPr>
        <sz val="11"/>
        <rFont val="ＭＳ Ｐゴシック"/>
        <family val="3"/>
      </rPr>
      <t>-2</t>
    </r>
  </si>
  <si>
    <t>法面工</t>
  </si>
  <si>
    <r>
      <t>1</t>
    </r>
    <r>
      <rPr>
        <sz val="11"/>
        <rFont val="ＭＳ Ｐゴシック"/>
        <family val="3"/>
      </rPr>
      <t>-3</t>
    </r>
  </si>
  <si>
    <t>土留工</t>
  </si>
  <si>
    <r>
      <t>1</t>
    </r>
    <r>
      <rPr>
        <sz val="11"/>
        <rFont val="ＭＳ Ｐゴシック"/>
        <family val="3"/>
      </rPr>
      <t>-4</t>
    </r>
  </si>
  <si>
    <r>
      <t>1</t>
    </r>
    <r>
      <rPr>
        <sz val="11"/>
        <rFont val="ＭＳ Ｐゴシック"/>
        <family val="3"/>
      </rPr>
      <t>-5</t>
    </r>
  </si>
  <si>
    <r>
      <t>1</t>
    </r>
    <r>
      <rPr>
        <sz val="11"/>
        <rFont val="ＭＳ Ｐゴシック"/>
        <family val="3"/>
      </rPr>
      <t>-6</t>
    </r>
  </si>
  <si>
    <r>
      <t>2</t>
    </r>
    <r>
      <rPr>
        <sz val="11"/>
        <rFont val="ＭＳ Ｐゴシック"/>
        <family val="3"/>
      </rPr>
      <t>-1</t>
    </r>
  </si>
  <si>
    <r>
      <t>2</t>
    </r>
    <r>
      <rPr>
        <sz val="11"/>
        <rFont val="ＭＳ Ｐゴシック"/>
        <family val="3"/>
      </rPr>
      <t>-2</t>
    </r>
  </si>
  <si>
    <r>
      <t>2</t>
    </r>
    <r>
      <rPr>
        <sz val="11"/>
        <rFont val="ＭＳ Ｐゴシック"/>
        <family val="3"/>
      </rPr>
      <t>-3</t>
    </r>
  </si>
  <si>
    <r>
      <t>2</t>
    </r>
    <r>
      <rPr>
        <sz val="11"/>
        <rFont val="ＭＳ Ｐゴシック"/>
        <family val="3"/>
      </rPr>
      <t>-4</t>
    </r>
  </si>
  <si>
    <r>
      <t>2</t>
    </r>
    <r>
      <rPr>
        <sz val="11"/>
        <rFont val="ＭＳ Ｐゴシック"/>
        <family val="3"/>
      </rPr>
      <t>-5</t>
    </r>
  </si>
  <si>
    <r>
      <t>2</t>
    </r>
    <r>
      <rPr>
        <sz val="11"/>
        <rFont val="ＭＳ Ｐゴシック"/>
        <family val="3"/>
      </rPr>
      <t>-6</t>
    </r>
  </si>
  <si>
    <r>
      <t>3</t>
    </r>
    <r>
      <rPr>
        <sz val="11"/>
        <rFont val="ＭＳ Ｐゴシック"/>
        <family val="3"/>
      </rPr>
      <t>-1</t>
    </r>
  </si>
  <si>
    <r>
      <t>3</t>
    </r>
    <r>
      <rPr>
        <sz val="11"/>
        <rFont val="ＭＳ Ｐゴシック"/>
        <family val="3"/>
      </rPr>
      <t>-2</t>
    </r>
  </si>
  <si>
    <r>
      <t>3</t>
    </r>
    <r>
      <rPr>
        <sz val="11"/>
        <rFont val="ＭＳ Ｐゴシック"/>
        <family val="3"/>
      </rPr>
      <t>-3</t>
    </r>
  </si>
  <si>
    <r>
      <t>3</t>
    </r>
    <r>
      <rPr>
        <sz val="11"/>
        <rFont val="ＭＳ Ｐゴシック"/>
        <family val="3"/>
      </rPr>
      <t>-4</t>
    </r>
  </si>
  <si>
    <r>
      <t>3</t>
    </r>
    <r>
      <rPr>
        <sz val="11"/>
        <rFont val="ＭＳ Ｐゴシック"/>
        <family val="3"/>
      </rPr>
      <t>-5</t>
    </r>
  </si>
  <si>
    <r>
      <t>3</t>
    </r>
    <r>
      <rPr>
        <sz val="11"/>
        <rFont val="ＭＳ Ｐゴシック"/>
        <family val="3"/>
      </rPr>
      <t>-6</t>
    </r>
  </si>
  <si>
    <t>事業費変動理由整理表（負担法・暫定法  関係）</t>
  </si>
  <si>
    <t>鳥取県</t>
  </si>
  <si>
    <t>12</t>
  </si>
  <si>
    <t>／５２</t>
  </si>
  <si>
    <t>計  画  変  更  審  査  表</t>
  </si>
  <si>
    <t>記</t>
  </si>
  <si>
    <t>工    種</t>
  </si>
  <si>
    <t>数    量</t>
  </si>
  <si>
    <t>査  定  額</t>
  </si>
  <si>
    <t>前回変更額</t>
  </si>
  <si>
    <t>回  目</t>
  </si>
  <si>
    <t>今回変更額</t>
  </si>
  <si>
    <t>増  △減</t>
  </si>
  <si>
    <t>備      考</t>
  </si>
  <si>
    <t>平 成    年    月    日</t>
  </si>
  <si>
    <t>（審査内容）</t>
  </si>
  <si>
    <t>審査員</t>
  </si>
  <si>
    <t>（審査結果）</t>
  </si>
  <si>
    <t>平成</t>
  </si>
  <si>
    <t>年災</t>
  </si>
  <si>
    <t>鳥取県</t>
  </si>
  <si>
    <t>田</t>
  </si>
  <si>
    <t>変更理由　：</t>
  </si>
  <si>
    <t>農 政 局 審 査</t>
  </si>
  <si>
    <t>5</t>
  </si>
  <si>
    <t>A</t>
  </si>
  <si>
    <t>B町</t>
  </si>
  <si>
    <t>Ｃ</t>
  </si>
  <si>
    <t>24年災</t>
  </si>
  <si>
    <t>5</t>
  </si>
  <si>
    <t>（金額単位：　　　　単位：円、　　　　その他：円）</t>
  </si>
  <si>
    <t>鳥取県農林水産部農地・水保全課　審査</t>
  </si>
  <si>
    <t>/53</t>
  </si>
  <si>
    <t>B町</t>
  </si>
  <si>
    <t>区分</t>
  </si>
  <si>
    <t>工種</t>
  </si>
  <si>
    <t>備考</t>
  </si>
  <si>
    <t>フトン篭</t>
  </si>
  <si>
    <t>B町</t>
  </si>
  <si>
    <t>査定票</t>
  </si>
  <si>
    <t>農林水産部</t>
  </si>
  <si>
    <t>農地・水保全課</t>
  </si>
  <si>
    <t>立会</t>
  </si>
  <si>
    <t>照査</t>
  </si>
  <si>
    <t>検算</t>
  </si>
  <si>
    <t>照合</t>
  </si>
  <si>
    <t>地区及び番号</t>
  </si>
  <si>
    <t>査定年月日</t>
  </si>
  <si>
    <t>平成　　　　　　　年　　　　　　　月　　　　　　　日</t>
  </si>
  <si>
    <t>実地査定</t>
  </si>
  <si>
    <t>机上査定</t>
  </si>
  <si>
    <t>緊急</t>
  </si>
  <si>
    <t>事業量</t>
  </si>
  <si>
    <t>事業費</t>
  </si>
  <si>
    <t>内未成額</t>
  </si>
  <si>
    <t>差引額</t>
  </si>
  <si>
    <t>順位</t>
  </si>
  <si>
    <t>申　請</t>
  </si>
  <si>
    <t>千円</t>
  </si>
  <si>
    <t>（総）</t>
  </si>
  <si>
    <t>―</t>
  </si>
  <si>
    <t>査　定</t>
  </si>
  <si>
    <t>　査定内容</t>
  </si>
  <si>
    <t>　査　定　官</t>
  </si>
  <si>
    <t>農林水産技官</t>
  </si>
  <si>
    <t>　立　会　官</t>
  </si>
  <si>
    <t>財務事務官</t>
  </si>
  <si>
    <t>第１表</t>
  </si>
  <si>
    <t>第２表</t>
  </si>
  <si>
    <t>（第２表）　　　　</t>
  </si>
  <si>
    <t>事　　業　　費　　総　　括</t>
  </si>
  <si>
    <t>災害名及び被災年月日</t>
  </si>
  <si>
    <t>関係面積</t>
  </si>
  <si>
    <t>ha</t>
  </si>
  <si>
    <t>地区及び箇所番号</t>
  </si>
  <si>
    <t>／</t>
  </si>
  <si>
    <t>受益面積</t>
  </si>
  <si>
    <t>費目</t>
  </si>
  <si>
    <t>金額</t>
  </si>
  <si>
    <t>摘要</t>
  </si>
  <si>
    <t>施行位置</t>
  </si>
  <si>
    <t>受益戸数</t>
  </si>
  <si>
    <t>戸</t>
  </si>
  <si>
    <t>工事費</t>
  </si>
  <si>
    <t>事業主体</t>
  </si>
  <si>
    <t>被災前の工法</t>
  </si>
  <si>
    <t>土羽</t>
  </si>
  <si>
    <t>本工事費</t>
  </si>
  <si>
    <t>田</t>
  </si>
  <si>
    <t>緊急順位</t>
  </si>
  <si>
    <t>A</t>
  </si>
  <si>
    <t>直接又は請負の別</t>
  </si>
  <si>
    <t>請負</t>
  </si>
  <si>
    <t>附帯工事費</t>
  </si>
  <si>
    <t>測量及び試験費</t>
  </si>
  <si>
    <t>総事業費</t>
  </si>
  <si>
    <t>千円</t>
  </si>
  <si>
    <t>限度額　1,470　千円</t>
  </si>
  <si>
    <t>用地費及び補償費</t>
  </si>
  <si>
    <t>第１２</t>
  </si>
  <si>
    <t>船舶及び機械器具費</t>
  </si>
  <si>
    <t>うち未成</t>
  </si>
  <si>
    <t>-</t>
  </si>
  <si>
    <t>営繕費</t>
  </si>
  <si>
    <t>うち転属</t>
  </si>
  <si>
    <t>工事雑費</t>
  </si>
  <si>
    <t>差引</t>
  </si>
  <si>
    <t>応急工事費</t>
  </si>
  <si>
    <t>事務雑費</t>
  </si>
  <si>
    <t>被災原因及び被災状況</t>
  </si>
  <si>
    <t>合計</t>
  </si>
  <si>
    <t>復旧工事計画</t>
  </si>
  <si>
    <t>復旧延長</t>
  </si>
  <si>
    <t>工法</t>
  </si>
  <si>
    <t>フトン篭　L=18m</t>
  </si>
  <si>
    <t>工事明細書</t>
  </si>
  <si>
    <t>工事金</t>
  </si>
  <si>
    <t>円　　也</t>
  </si>
  <si>
    <t>工事大要</t>
  </si>
  <si>
    <t>施行位置</t>
  </si>
  <si>
    <t>全延長</t>
  </si>
  <si>
    <t>L=</t>
  </si>
  <si>
    <t>内　　　　訳</t>
  </si>
  <si>
    <t>名　　　　称</t>
  </si>
  <si>
    <t>材　　　　料</t>
  </si>
  <si>
    <t>数量</t>
  </si>
  <si>
    <t>単位</t>
  </si>
  <si>
    <t>単価</t>
  </si>
  <si>
    <t>単価表</t>
  </si>
  <si>
    <t>摘　　要</t>
  </si>
  <si>
    <t>名　　　称</t>
  </si>
  <si>
    <t>形状寸法</t>
  </si>
  <si>
    <t>第号参照</t>
  </si>
  <si>
    <t>円</t>
  </si>
  <si>
    <t>本工事費</t>
  </si>
  <si>
    <t>土工</t>
  </si>
  <si>
    <t>人力盛土</t>
  </si>
  <si>
    <r>
      <t>ｍ</t>
    </r>
    <r>
      <rPr>
        <vertAlign val="superscript"/>
        <sz val="11"/>
        <rFont val="ＭＳ Ｐゴシック"/>
        <family val="3"/>
      </rPr>
      <t>３</t>
    </r>
  </si>
  <si>
    <t>購入土</t>
  </si>
  <si>
    <t>山土</t>
  </si>
  <si>
    <t>積上</t>
  </si>
  <si>
    <t>機械積込小運搬</t>
  </si>
  <si>
    <t>土砂類</t>
  </si>
  <si>
    <t>L=49m</t>
  </si>
  <si>
    <t>畦畔築立</t>
  </si>
  <si>
    <t>ｍ</t>
  </si>
  <si>
    <t>表土剥ぎ～戻し</t>
  </si>
  <si>
    <r>
      <t>ｍ</t>
    </r>
    <r>
      <rPr>
        <vertAlign val="superscript"/>
        <sz val="11"/>
        <rFont val="ＭＳ Ｐゴシック"/>
        <family val="3"/>
      </rPr>
      <t>２</t>
    </r>
  </si>
  <si>
    <t>小計</t>
  </si>
  <si>
    <t>法面工</t>
  </si>
  <si>
    <t>張芝工</t>
  </si>
  <si>
    <t>土留工</t>
  </si>
  <si>
    <t>機械積込小運搬</t>
  </si>
  <si>
    <t>機小28</t>
  </si>
  <si>
    <t>50mまで</t>
  </si>
  <si>
    <t>千円止</t>
  </si>
  <si>
    <t>実地</t>
  </si>
  <si>
    <t>合併</t>
  </si>
  <si>
    <t>査　定</t>
  </si>
  <si>
    <t>机上</t>
  </si>
  <si>
    <t>番号</t>
  </si>
  <si>
    <t>住所</t>
  </si>
  <si>
    <t>面積</t>
  </si>
  <si>
    <t>ha</t>
  </si>
  <si>
    <t>戸数</t>
  </si>
  <si>
    <t>限度額</t>
  </si>
  <si>
    <t>工種</t>
  </si>
  <si>
    <t>工事費</t>
  </si>
  <si>
    <t>内末（転）額</t>
  </si>
  <si>
    <t>積算</t>
  </si>
  <si>
    <t>申請</t>
  </si>
  <si>
    <t>田、畑、わ、水用、水排、道</t>
  </si>
  <si>
    <t>総単</t>
  </si>
  <si>
    <t>、橋、頭、溜、農保、堤、揚</t>
  </si>
  <si>
    <t>積上</t>
  </si>
  <si>
    <t>査定</t>
  </si>
  <si>
    <t>採択事項</t>
  </si>
  <si>
    <t>関連</t>
  </si>
  <si>
    <t>号　　　　項</t>
  </si>
  <si>
    <t>仮設工</t>
  </si>
  <si>
    <t>標準断面図</t>
  </si>
  <si>
    <r>
      <t>ｍ</t>
    </r>
    <r>
      <rPr>
        <vertAlign val="superscript"/>
        <sz val="11"/>
        <rFont val="ＭＳ Ｐゴシック"/>
        <family val="3"/>
      </rPr>
      <t>３</t>
    </r>
  </si>
  <si>
    <t>購入土</t>
  </si>
  <si>
    <t>山土</t>
  </si>
  <si>
    <t>機械積込小運搬</t>
  </si>
  <si>
    <t>50m</t>
  </si>
  <si>
    <t>ｍ</t>
  </si>
  <si>
    <r>
      <t>ｍ</t>
    </r>
    <r>
      <rPr>
        <vertAlign val="superscript"/>
        <sz val="11"/>
        <rFont val="ＭＳ Ｐゴシック"/>
        <family val="3"/>
      </rPr>
      <t>２</t>
    </r>
  </si>
  <si>
    <t>張芝工</t>
  </si>
  <si>
    <t>土留工</t>
  </si>
  <si>
    <t>50mまで</t>
  </si>
  <si>
    <t>小運搬　　Ｌ=49m</t>
  </si>
  <si>
    <t>平成２４年災害復旧事業（補助）計画概要書</t>
  </si>
  <si>
    <r>
      <t>梅雨前線豪雨（6/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）</t>
    </r>
  </si>
  <si>
    <r>
      <t>鳥取県A郡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>C</t>
    </r>
  </si>
  <si>
    <t>東部総合事務所農林局</t>
  </si>
  <si>
    <t>地域整備課</t>
  </si>
  <si>
    <t>Ｂ町</t>
  </si>
  <si>
    <t>Ｃ</t>
  </si>
  <si>
    <r>
      <t>3</t>
    </r>
    <r>
      <rPr>
        <sz val="11"/>
        <rFont val="ＭＳ Ｐゴシック"/>
        <family val="3"/>
      </rPr>
      <t>/53</t>
    </r>
  </si>
  <si>
    <t>3/53</t>
  </si>
  <si>
    <t>3/53</t>
  </si>
  <si>
    <t>梅雨前線豪雨により法面が崩落した</t>
  </si>
  <si>
    <t>平成2４年　梅雨前線豪雨(6/6～6/7)　　　　　月　　　　日</t>
  </si>
  <si>
    <t>鳥　　　取</t>
  </si>
  <si>
    <t>県　区　分</t>
  </si>
  <si>
    <t>島　　　根</t>
  </si>
  <si>
    <t>計画変更審査票（事業費変動調書）</t>
  </si>
  <si>
    <t>No.</t>
  </si>
  <si>
    <t>岡　　　山</t>
  </si>
  <si>
    <t>農地</t>
  </si>
  <si>
    <t>農業用施設</t>
  </si>
  <si>
    <t>海岸保全施設</t>
  </si>
  <si>
    <t>広　　　島</t>
  </si>
  <si>
    <t>災害発生年</t>
  </si>
  <si>
    <t>工種</t>
  </si>
  <si>
    <t>地区番号</t>
  </si>
  <si>
    <t>所在地</t>
  </si>
  <si>
    <t>審査官</t>
  </si>
  <si>
    <t>山　　　口</t>
  </si>
  <si>
    <t>県</t>
  </si>
  <si>
    <t>局</t>
  </si>
  <si>
    <t>徳　　　島</t>
  </si>
  <si>
    <t>氏名</t>
  </si>
  <si>
    <t>香　　　川</t>
  </si>
  <si>
    <t>年月日</t>
  </si>
  <si>
    <t>平成　　年　　月　　日</t>
  </si>
  <si>
    <t>愛　　　媛</t>
  </si>
  <si>
    <t>変更経緯</t>
  </si>
  <si>
    <t>高　　　知</t>
  </si>
  <si>
    <t>変更回数</t>
  </si>
  <si>
    <t>査定</t>
  </si>
  <si>
    <t>第１回</t>
  </si>
  <si>
    <t>第２回</t>
  </si>
  <si>
    <t>第３回</t>
  </si>
  <si>
    <t>第４回</t>
  </si>
  <si>
    <t>備考</t>
  </si>
  <si>
    <t>　　　千円</t>
  </si>
  <si>
    <t>変　　更　　金　　額　　区　　分</t>
  </si>
  <si>
    <t>金額</t>
  </si>
  <si>
    <t>査定額</t>
  </si>
  <si>
    <t>変更額</t>
  </si>
  <si>
    <t>増</t>
  </si>
  <si>
    <t>減</t>
  </si>
  <si>
    <t>　　499　　以下</t>
  </si>
  <si>
    <t>事業量</t>
  </si>
  <si>
    <t>　　500～999</t>
  </si>
  <si>
    <t>主たる変更内容</t>
  </si>
  <si>
    <t>　　1000　　以上</t>
  </si>
  <si>
    <t>推定地質の違いによる変更</t>
  </si>
  <si>
    <t>変更内容区分</t>
  </si>
  <si>
    <t>工法変更</t>
  </si>
  <si>
    <t>限度額</t>
  </si>
  <si>
    <t>増破による変更</t>
  </si>
  <si>
    <t>指示事項</t>
  </si>
  <si>
    <t>部分廃止による変更</t>
  </si>
  <si>
    <t>違算訂正変更</t>
  </si>
  <si>
    <t>誤測訂正変更</t>
  </si>
  <si>
    <t>他省庁との協議に伴う変更</t>
  </si>
  <si>
    <t>審査判定</t>
  </si>
  <si>
    <t>（様式-３）</t>
  </si>
  <si>
    <t>年災</t>
  </si>
  <si>
    <t>施設名</t>
  </si>
  <si>
    <t>都道府県名</t>
  </si>
  <si>
    <t>事業主体</t>
  </si>
  <si>
    <t>箇所番号</t>
  </si>
  <si>
    <t>変更</t>
  </si>
  <si>
    <t>回数</t>
  </si>
  <si>
    <t>A・B・C</t>
  </si>
  <si>
    <t>当初査定・前回変更額（A）</t>
  </si>
  <si>
    <t>今回変更額（B）</t>
  </si>
  <si>
    <t>増△減額（B-A=C）</t>
  </si>
  <si>
    <t>比率</t>
  </si>
  <si>
    <t>増△減額（C）の内訳</t>
  </si>
  <si>
    <t>増減理由の区分</t>
  </si>
  <si>
    <t>数量</t>
  </si>
  <si>
    <t>単価</t>
  </si>
  <si>
    <t>廃工</t>
  </si>
  <si>
    <t>事業量等</t>
  </si>
  <si>
    <t>諸経費</t>
  </si>
  <si>
    <t>契約差金</t>
  </si>
  <si>
    <t>その他</t>
  </si>
  <si>
    <t>（表-１により記入する。）</t>
  </si>
  <si>
    <t>A1</t>
  </si>
  <si>
    <t>A2=A3/A1</t>
  </si>
  <si>
    <t>A3</t>
  </si>
  <si>
    <t>B1</t>
  </si>
  <si>
    <t>B2=B3/B1</t>
  </si>
  <si>
    <t>B3</t>
  </si>
  <si>
    <t>C1=B1-A1</t>
  </si>
  <si>
    <t>C2=B2-A2</t>
  </si>
  <si>
    <t>C3=B3-A3</t>
  </si>
  <si>
    <t>B3/A3</t>
  </si>
  <si>
    <t>A1×C2</t>
  </si>
  <si>
    <t>C3-A1×C2</t>
  </si>
  <si>
    <t>直接工事費</t>
  </si>
  <si>
    <t>　　</t>
  </si>
  <si>
    <t>主要工事の延長</t>
  </si>
  <si>
    <t>災害復旧事業の留意事項
様式集</t>
  </si>
  <si>
    <t>目　　　次</t>
  </si>
  <si>
    <r>
      <t>直工(2,240円)×</t>
    </r>
    <r>
      <rPr>
        <sz val="11"/>
        <rFont val="ＭＳ Ｐゴシック"/>
        <family val="3"/>
      </rPr>
      <t>1.674×1.05</t>
    </r>
  </si>
  <si>
    <r>
      <t>直工(278円)×1</t>
    </r>
    <r>
      <rPr>
        <sz val="11"/>
        <rFont val="ＭＳ Ｐゴシック"/>
        <family val="3"/>
      </rPr>
      <t>.674×1.05</t>
    </r>
  </si>
  <si>
    <t>3-4</t>
  </si>
  <si>
    <t>入札差金</t>
  </si>
  <si>
    <t>７</t>
  </si>
  <si>
    <t>実施組替</t>
  </si>
  <si>
    <t>△31.4%</t>
  </si>
  <si>
    <t>　　１．計画概要書様式・・・・・・・Ｐ１～４</t>
  </si>
  <si>
    <t>　　２．野帳様式・・・・・・・・・・・・・Ｐ５</t>
  </si>
  <si>
    <t>　　３．計画変更様式・・・・・・・・・Ｐ６～１０</t>
  </si>
  <si>
    <t>水替、道路、索道、その他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</si>
</sst>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#,##0_ "/>
    <numFmt numFmtId="179" formatCode="&quot;&quot;0&quot;/52&quot;"/>
    <numFmt numFmtId="180" formatCode="\(0\)"/>
    <numFmt numFmtId="181" formatCode="0.00_ "/>
    <numFmt numFmtId="182" formatCode="0_);\(0\)"/>
    <numFmt numFmtId="183" formatCode="#,##0_);\(#,##0\)"/>
    <numFmt numFmtId="184" formatCode="&quot;L=&quot;0&quot;m&quot;"/>
    <numFmt numFmtId="185" formatCode="0&quot;m&quot;"/>
    <numFmt numFmtId="186" formatCode="&quot;総&quot;0"/>
    <numFmt numFmtId="187" formatCode="0&quot;千&quot;&quot;円&quot;"/>
    <numFmt numFmtId="188" formatCode="\(#,##0.0\)"/>
    <numFmt numFmtId="189" formatCode="0_ "/>
    <numFmt numFmtId="190" formatCode="#,##0;[Red]&quot;△&quot;#,##0"/>
    <numFmt numFmtId="191" formatCode="&quot;( &quot;#,##0&quot; )&quot;"/>
    <numFmt numFmtId="192" formatCode="#,###&quot;-52&quot;"/>
    <numFmt numFmtId="193" formatCode="#,#00&quot;千円&quot;"/>
    <numFmt numFmtId="194" formatCode="#,##0;&quot;△ &quot;#,##0"/>
    <numFmt numFmtId="195" formatCode="0.0%"/>
    <numFmt numFmtId="196" formatCode="0.0000_ "/>
    <numFmt numFmtId="197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sz val="20"/>
      <name val="ＤＨＰ平成明朝体W7"/>
      <family val="1"/>
    </font>
    <font>
      <sz val="22"/>
      <name val="ＤＨＰ平成明朝体W7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trike/>
      <sz val="11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21" fillId="4" borderId="0" applyNumberFormat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62" applyFill="1" applyBorder="1" applyAlignment="1" quotePrefix="1">
      <alignment horizontal="center" vertical="center"/>
      <protection/>
    </xf>
    <xf numFmtId="38" fontId="13" fillId="0" borderId="12" xfId="50" applyFont="1" applyFill="1" applyBorder="1" applyAlignment="1">
      <alignment horizontal="right"/>
    </xf>
    <xf numFmtId="38" fontId="0" fillId="0" borderId="13" xfId="50" applyFill="1" applyBorder="1" applyAlignment="1">
      <alignment horizontal="right"/>
    </xf>
    <xf numFmtId="38" fontId="0" fillId="0" borderId="14" xfId="50" applyFill="1" applyBorder="1" applyAlignment="1">
      <alignment horizontal="right"/>
    </xf>
    <xf numFmtId="38" fontId="0" fillId="0" borderId="15" xfId="50" applyFill="1" applyBorder="1" applyAlignment="1">
      <alignment horizontal="right"/>
    </xf>
    <xf numFmtId="178" fontId="0" fillId="0" borderId="10" xfId="62" applyNumberFormat="1" applyFont="1" applyFill="1" applyBorder="1">
      <alignment/>
      <protection/>
    </xf>
    <xf numFmtId="0" fontId="0" fillId="0" borderId="10" xfId="62" applyFont="1" applyFill="1" applyBorder="1" applyAlignment="1">
      <alignment shrinkToFit="1"/>
      <protection/>
    </xf>
    <xf numFmtId="0" fontId="0" fillId="0" borderId="10" xfId="62" applyFont="1" applyFill="1" applyBorder="1">
      <alignment/>
      <protection/>
    </xf>
    <xf numFmtId="0" fontId="0" fillId="0" borderId="10" xfId="62" applyFont="1" applyFill="1" applyBorder="1" applyAlignment="1">
      <alignment horizontal="center"/>
      <protection/>
    </xf>
    <xf numFmtId="186" fontId="0" fillId="0" borderId="10" xfId="62" applyNumberFormat="1" applyFont="1" applyFill="1" applyBorder="1" applyAlignment="1">
      <alignment horizontal="left"/>
      <protection/>
    </xf>
    <xf numFmtId="0" fontId="0" fillId="0" borderId="14" xfId="62" applyFont="1" applyFill="1" applyBorder="1" applyAlignment="1">
      <alignment horizontal="left"/>
      <protection/>
    </xf>
    <xf numFmtId="0" fontId="0" fillId="0" borderId="11" xfId="62" applyFont="1" applyFill="1" applyBorder="1" applyAlignment="1">
      <alignment horizontal="left"/>
      <protection/>
    </xf>
    <xf numFmtId="0" fontId="0" fillId="0" borderId="16" xfId="62" applyFont="1" applyFill="1" applyBorder="1" applyAlignment="1">
      <alignment horizontal="left"/>
      <protection/>
    </xf>
    <xf numFmtId="0" fontId="33" fillId="0" borderId="0" xfId="0" applyFont="1" applyAlignment="1">
      <alignment/>
    </xf>
    <xf numFmtId="0" fontId="44" fillId="0" borderId="0" xfId="61" applyFill="1">
      <alignment vertical="center"/>
      <protection/>
    </xf>
    <xf numFmtId="0" fontId="44" fillId="0" borderId="0" xfId="6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44" fillId="0" borderId="17" xfId="61" applyFill="1" applyBorder="1" applyAlignment="1">
      <alignment horizontal="center"/>
      <protection/>
    </xf>
    <xf numFmtId="0" fontId="44" fillId="0" borderId="18" xfId="61" applyFill="1" applyBorder="1" applyAlignment="1">
      <alignment horizontal="center"/>
      <protection/>
    </xf>
    <xf numFmtId="0" fontId="44" fillId="0" borderId="17" xfId="61" applyFill="1" applyBorder="1">
      <alignment vertical="center"/>
      <protection/>
    </xf>
    <xf numFmtId="0" fontId="44" fillId="0" borderId="12" xfId="61" applyFill="1" applyBorder="1">
      <alignment vertical="center"/>
      <protection/>
    </xf>
    <xf numFmtId="0" fontId="44" fillId="0" borderId="19" xfId="61" applyFill="1" applyBorder="1" applyAlignment="1">
      <alignment vertical="center"/>
      <protection/>
    </xf>
    <xf numFmtId="0" fontId="44" fillId="0" borderId="20" xfId="61" applyFill="1" applyBorder="1" applyAlignment="1">
      <alignment vertical="center"/>
      <protection/>
    </xf>
    <xf numFmtId="0" fontId="44" fillId="0" borderId="19" xfId="61" applyFill="1" applyBorder="1">
      <alignment vertical="center"/>
      <protection/>
    </xf>
    <xf numFmtId="0" fontId="44" fillId="0" borderId="20" xfId="61" applyFill="1" applyBorder="1">
      <alignment vertical="center"/>
      <protection/>
    </xf>
    <xf numFmtId="0" fontId="44" fillId="0" borderId="18" xfId="61" applyFill="1" applyBorder="1" applyAlignment="1">
      <alignment horizontal="center" vertical="center"/>
      <protection/>
    </xf>
    <xf numFmtId="49" fontId="44" fillId="0" borderId="0" xfId="61" applyNumberFormat="1" applyFill="1" applyAlignment="1">
      <alignment horizontal="left" vertical="center"/>
      <protection/>
    </xf>
    <xf numFmtId="0" fontId="44" fillId="0" borderId="17" xfId="61" applyFill="1" applyBorder="1" applyAlignment="1">
      <alignment horizontal="center" vertical="center"/>
      <protection/>
    </xf>
    <xf numFmtId="0" fontId="44" fillId="0" borderId="21" xfId="61" applyFill="1" applyBorder="1">
      <alignment vertical="center"/>
      <protection/>
    </xf>
    <xf numFmtId="180" fontId="44" fillId="0" borderId="0" xfId="61" applyNumberFormat="1" applyFill="1" applyBorder="1" applyAlignment="1">
      <alignment horizontal="center"/>
      <protection/>
    </xf>
    <xf numFmtId="0" fontId="44" fillId="0" borderId="22" xfId="61" applyFill="1" applyBorder="1" applyAlignment="1">
      <alignment vertical="center"/>
      <protection/>
    </xf>
    <xf numFmtId="0" fontId="44" fillId="0" borderId="20" xfId="61" applyFill="1" applyBorder="1" applyAlignment="1">
      <alignment horizontal="right" vertical="top"/>
      <protection/>
    </xf>
    <xf numFmtId="0" fontId="44" fillId="0" borderId="12" xfId="61" applyFill="1" applyBorder="1" applyAlignment="1">
      <alignment vertical="center"/>
      <protection/>
    </xf>
    <xf numFmtId="0" fontId="44" fillId="0" borderId="21" xfId="61" applyFill="1" applyBorder="1" applyAlignment="1">
      <alignment horizontal="center" vertical="center"/>
      <protection/>
    </xf>
    <xf numFmtId="181" fontId="44" fillId="0" borderId="0" xfId="61" applyNumberFormat="1" applyFill="1" applyBorder="1" applyAlignment="1">
      <alignment horizontal="center" vertical="center"/>
      <protection/>
    </xf>
    <xf numFmtId="0" fontId="44" fillId="0" borderId="0" xfId="61" applyFill="1" applyBorder="1" applyAlignment="1">
      <alignment horizontal="center" vertical="center"/>
      <protection/>
    </xf>
    <xf numFmtId="0" fontId="44" fillId="0" borderId="22" xfId="61" applyFill="1" applyBorder="1">
      <alignment vertical="center"/>
      <protection/>
    </xf>
    <xf numFmtId="0" fontId="44" fillId="0" borderId="0" xfId="61" applyFill="1" applyBorder="1">
      <alignment vertical="center"/>
      <protection/>
    </xf>
    <xf numFmtId="0" fontId="44" fillId="0" borderId="23" xfId="61" applyFill="1" applyBorder="1">
      <alignment vertical="center"/>
      <protection/>
    </xf>
    <xf numFmtId="0" fontId="44" fillId="0" borderId="0" xfId="61" applyFill="1" applyBorder="1" applyAlignment="1">
      <alignment vertical="center"/>
      <protection/>
    </xf>
    <xf numFmtId="0" fontId="44" fillId="0" borderId="23" xfId="61" applyFill="1" applyBorder="1" applyAlignment="1">
      <alignment vertical="center"/>
      <protection/>
    </xf>
    <xf numFmtId="0" fontId="44" fillId="0" borderId="13" xfId="61" applyFill="1" applyBorder="1" applyAlignment="1">
      <alignment vertical="center"/>
      <protection/>
    </xf>
    <xf numFmtId="0" fontId="44" fillId="0" borderId="24" xfId="61" applyFill="1" applyBorder="1" applyAlignment="1">
      <alignment vertical="center"/>
      <protection/>
    </xf>
    <xf numFmtId="0" fontId="44" fillId="0" borderId="24" xfId="61" applyFill="1" applyBorder="1">
      <alignment vertical="center"/>
      <protection/>
    </xf>
    <xf numFmtId="0" fontId="44" fillId="0" borderId="13" xfId="61" applyFill="1" applyBorder="1">
      <alignment vertical="center"/>
      <protection/>
    </xf>
    <xf numFmtId="0" fontId="44" fillId="0" borderId="25" xfId="61" applyFill="1" applyBorder="1" applyAlignment="1">
      <alignment vertical="center" shrinkToFit="1"/>
      <protection/>
    </xf>
    <xf numFmtId="182" fontId="44" fillId="0" borderId="19" xfId="61" applyNumberFormat="1" applyFill="1" applyBorder="1" applyAlignment="1">
      <alignment horizontal="center"/>
      <protection/>
    </xf>
    <xf numFmtId="181" fontId="44" fillId="0" borderId="0" xfId="61" applyNumberFormat="1" applyFill="1" applyBorder="1">
      <alignment vertical="center"/>
      <protection/>
    </xf>
    <xf numFmtId="0" fontId="44" fillId="0" borderId="25" xfId="61" applyFill="1" applyBorder="1">
      <alignment vertical="center"/>
      <protection/>
    </xf>
    <xf numFmtId="0" fontId="44" fillId="0" borderId="18" xfId="61" applyFill="1" applyBorder="1">
      <alignment vertical="center"/>
      <protection/>
    </xf>
    <xf numFmtId="0" fontId="44" fillId="0" borderId="0" xfId="61" applyFill="1" applyBorder="1" applyAlignment="1">
      <alignment/>
      <protection/>
    </xf>
    <xf numFmtId="0" fontId="24" fillId="0" borderId="0" xfId="61" applyFont="1" applyFill="1" applyBorder="1" applyAlignment="1">
      <alignment/>
      <protection/>
    </xf>
    <xf numFmtId="0" fontId="44" fillId="0" borderId="0" xfId="61" applyFill="1" applyAlignment="1">
      <alignment/>
      <protection/>
    </xf>
    <xf numFmtId="0" fontId="24" fillId="0" borderId="0" xfId="61" applyFont="1" applyFill="1" applyAlignment="1">
      <alignment/>
      <protection/>
    </xf>
    <xf numFmtId="0" fontId="34" fillId="0" borderId="0" xfId="61" applyFont="1" applyFill="1">
      <alignment vertical="center"/>
      <protection/>
    </xf>
    <xf numFmtId="0" fontId="0" fillId="0" borderId="0" xfId="62" applyFill="1">
      <alignment/>
      <protection/>
    </xf>
    <xf numFmtId="38" fontId="0" fillId="0" borderId="0" xfId="50" applyFill="1" applyAlignment="1">
      <alignment/>
    </xf>
    <xf numFmtId="49" fontId="0" fillId="0" borderId="0" xfId="62" applyNumberFormat="1" applyFill="1" applyAlignment="1">
      <alignment horizontal="left"/>
      <protection/>
    </xf>
    <xf numFmtId="56" fontId="0" fillId="0" borderId="0" xfId="62" applyNumberFormat="1" applyFill="1" applyAlignment="1">
      <alignment horizontal="center"/>
      <protection/>
    </xf>
    <xf numFmtId="181" fontId="0" fillId="0" borderId="26" xfId="62" applyNumberFormat="1" applyFont="1" applyFill="1" applyBorder="1" applyAlignment="1">
      <alignment horizontal="right" vertical="center"/>
      <protection/>
    </xf>
    <xf numFmtId="0" fontId="0" fillId="0" borderId="27" xfId="62" applyFill="1" applyBorder="1" applyAlignment="1">
      <alignment vertical="center"/>
      <protection/>
    </xf>
    <xf numFmtId="49" fontId="0" fillId="0" borderId="0" xfId="62" applyNumberFormat="1" applyFont="1" applyFill="1" applyAlignment="1">
      <alignment horizontal="left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0" fillId="0" borderId="11" xfId="62" applyFill="1" applyBorder="1" applyAlignment="1">
      <alignment horizontal="left"/>
      <protection/>
    </xf>
    <xf numFmtId="0" fontId="0" fillId="0" borderId="28" xfId="62" applyFill="1" applyBorder="1" applyAlignment="1">
      <alignment horizontal="left"/>
      <protection/>
    </xf>
    <xf numFmtId="181" fontId="0" fillId="0" borderId="14" xfId="62" applyNumberFormat="1" applyFont="1" applyFill="1" applyBorder="1" applyAlignment="1">
      <alignment horizontal="right" vertical="center"/>
      <protection/>
    </xf>
    <xf numFmtId="0" fontId="0" fillId="0" borderId="16" xfId="62" applyFill="1" applyBorder="1" applyAlignment="1">
      <alignment vertical="center"/>
      <protection/>
    </xf>
    <xf numFmtId="38" fontId="13" fillId="0" borderId="26" xfId="62" applyNumberFormat="1" applyFont="1" applyFill="1" applyBorder="1" applyAlignment="1">
      <alignment horizontal="right" vertical="distributed"/>
      <protection/>
    </xf>
    <xf numFmtId="0" fontId="0" fillId="0" borderId="23" xfId="62" applyFill="1" applyBorder="1" applyAlignment="1">
      <alignment horizontal="distributed" vertical="distributed"/>
      <protection/>
    </xf>
    <xf numFmtId="0" fontId="0" fillId="0" borderId="22" xfId="62" applyFill="1" applyBorder="1" applyAlignment="1">
      <alignment horizontal="distributed" vertical="distributed"/>
      <protection/>
    </xf>
    <xf numFmtId="0" fontId="0" fillId="0" borderId="0" xfId="62" applyFill="1" applyBorder="1" applyAlignment="1">
      <alignment horizontal="distributed" vertical="distributed"/>
      <protection/>
    </xf>
    <xf numFmtId="0" fontId="0" fillId="0" borderId="29" xfId="62" applyFill="1" applyBorder="1" applyAlignment="1">
      <alignment horizontal="distributed" vertical="distributed"/>
      <protection/>
    </xf>
    <xf numFmtId="0" fontId="28" fillId="0" borderId="25" xfId="62" applyFont="1" applyFill="1" applyBorder="1" applyAlignment="1">
      <alignment horizontal="center"/>
      <protection/>
    </xf>
    <xf numFmtId="0" fontId="0" fillId="0" borderId="13" xfId="62" applyFill="1" applyBorder="1">
      <alignment/>
      <protection/>
    </xf>
    <xf numFmtId="0" fontId="0" fillId="0" borderId="24" xfId="62" applyFill="1" applyBorder="1">
      <alignment/>
      <protection/>
    </xf>
    <xf numFmtId="0" fontId="0" fillId="0" borderId="30" xfId="62" applyFill="1" applyBorder="1">
      <alignment/>
      <protection/>
    </xf>
    <xf numFmtId="0" fontId="0" fillId="0" borderId="19" xfId="62" applyFill="1" applyBorder="1" applyAlignment="1">
      <alignment horizontal="distributed" vertical="distributed"/>
      <protection/>
    </xf>
    <xf numFmtId="0" fontId="0" fillId="0" borderId="20" xfId="62" applyFill="1" applyBorder="1" applyAlignment="1">
      <alignment horizontal="distributed" vertical="distributed"/>
      <protection/>
    </xf>
    <xf numFmtId="0" fontId="28" fillId="0" borderId="20" xfId="62" applyFont="1" applyFill="1" applyBorder="1" applyAlignment="1">
      <alignment horizontal="right"/>
      <protection/>
    </xf>
    <xf numFmtId="0" fontId="0" fillId="0" borderId="12" xfId="62" applyFill="1" applyBorder="1">
      <alignment/>
      <protection/>
    </xf>
    <xf numFmtId="0" fontId="0" fillId="0" borderId="19" xfId="62" applyFill="1" applyBorder="1">
      <alignment/>
      <protection/>
    </xf>
    <xf numFmtId="0" fontId="0" fillId="0" borderId="31" xfId="62" applyFill="1" applyBorder="1">
      <alignment/>
      <protection/>
    </xf>
    <xf numFmtId="0" fontId="0" fillId="0" borderId="28" xfId="62" applyFill="1" applyBorder="1" applyAlignment="1">
      <alignment horizontal="center" vertical="center"/>
      <protection/>
    </xf>
    <xf numFmtId="0" fontId="0" fillId="0" borderId="32" xfId="62" applyFill="1" applyBorder="1">
      <alignment/>
      <protection/>
    </xf>
    <xf numFmtId="0" fontId="0" fillId="0" borderId="28" xfId="62" applyFill="1" applyBorder="1">
      <alignment/>
      <protection/>
    </xf>
    <xf numFmtId="0" fontId="0" fillId="0" borderId="14" xfId="62" applyFill="1" applyBorder="1">
      <alignment/>
      <protection/>
    </xf>
    <xf numFmtId="0" fontId="0" fillId="0" borderId="11" xfId="62" applyFill="1" applyBorder="1">
      <alignment/>
      <protection/>
    </xf>
    <xf numFmtId="0" fontId="0" fillId="0" borderId="16" xfId="62" applyFill="1" applyBorder="1">
      <alignment/>
      <protection/>
    </xf>
    <xf numFmtId="181" fontId="0" fillId="0" borderId="33" xfId="62" applyNumberFormat="1" applyFill="1" applyBorder="1" applyAlignment="1">
      <alignment horizontal="center" vertical="distributed"/>
      <protection/>
    </xf>
    <xf numFmtId="181" fontId="0" fillId="0" borderId="19" xfId="62" applyNumberFormat="1" applyFill="1" applyBorder="1" applyAlignment="1">
      <alignment horizontal="center" vertical="distributed"/>
      <protection/>
    </xf>
    <xf numFmtId="180" fontId="0" fillId="0" borderId="19" xfId="62" applyNumberFormat="1" applyFill="1" applyBorder="1" applyAlignment="1">
      <alignment horizontal="distributed" vertical="distributed"/>
      <protection/>
    </xf>
    <xf numFmtId="181" fontId="0" fillId="0" borderId="20" xfId="62" applyNumberFormat="1" applyFill="1" applyBorder="1" applyAlignment="1">
      <alignment horizontal="center" vertical="distributed"/>
      <protection/>
    </xf>
    <xf numFmtId="0" fontId="0" fillId="0" borderId="20" xfId="62" applyFill="1" applyBorder="1" applyAlignment="1">
      <alignment vertical="distributed"/>
      <protection/>
    </xf>
    <xf numFmtId="181" fontId="0" fillId="0" borderId="34" xfId="62" applyNumberFormat="1" applyFill="1" applyBorder="1" applyAlignment="1">
      <alignment horizontal="center" vertical="distributed"/>
      <protection/>
    </xf>
    <xf numFmtId="181" fontId="0" fillId="0" borderId="24" xfId="62" applyNumberFormat="1" applyFill="1" applyBorder="1" applyAlignment="1">
      <alignment horizontal="center" vertical="distributed"/>
      <protection/>
    </xf>
    <xf numFmtId="181" fontId="0" fillId="0" borderId="24" xfId="62" applyNumberFormat="1" applyFont="1" applyFill="1" applyBorder="1" applyAlignment="1">
      <alignment horizontal="center" vertical="distributed"/>
      <protection/>
    </xf>
    <xf numFmtId="181" fontId="0" fillId="0" borderId="25" xfId="62" applyNumberFormat="1" applyFill="1" applyBorder="1" applyAlignment="1">
      <alignment horizontal="center" vertical="distributed"/>
      <protection/>
    </xf>
    <xf numFmtId="0" fontId="0" fillId="0" borderId="25" xfId="62" applyFill="1" applyBorder="1" applyAlignment="1">
      <alignment vertical="distributed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29" xfId="62" applyFill="1" applyBorder="1">
      <alignment/>
      <protection/>
    </xf>
    <xf numFmtId="0" fontId="0" fillId="0" borderId="11" xfId="62" applyFill="1" applyBorder="1" applyAlignment="1">
      <alignment vertical="center"/>
      <protection/>
    </xf>
    <xf numFmtId="0" fontId="0" fillId="0" borderId="33" xfId="62" applyFill="1" applyBorder="1" applyAlignment="1">
      <alignment horizontal="distributed" vertical="distributed"/>
      <protection/>
    </xf>
    <xf numFmtId="0" fontId="0" fillId="0" borderId="19" xfId="62" applyFill="1" applyBorder="1" applyAlignment="1">
      <alignment horizontal="distributed" vertical="distributed"/>
      <protection/>
    </xf>
    <xf numFmtId="0" fontId="0" fillId="0" borderId="20" xfId="62" applyFill="1" applyBorder="1" applyAlignment="1">
      <alignment horizontal="distributed" vertical="distributed"/>
      <protection/>
    </xf>
    <xf numFmtId="38" fontId="0" fillId="0" borderId="12" xfId="50" applyFill="1" applyBorder="1" applyAlignment="1">
      <alignment horizontal="distributed" vertical="distributed"/>
    </xf>
    <xf numFmtId="38" fontId="0" fillId="0" borderId="19" xfId="50" applyFill="1" applyBorder="1" applyAlignment="1">
      <alignment horizontal="distributed" vertical="distributed"/>
    </xf>
    <xf numFmtId="0" fontId="0" fillId="0" borderId="19" xfId="62" applyFill="1" applyBorder="1" applyAlignment="1">
      <alignment vertical="center"/>
      <protection/>
    </xf>
    <xf numFmtId="0" fontId="0" fillId="0" borderId="33" xfId="62" applyFill="1" applyBorder="1">
      <alignment/>
      <protection/>
    </xf>
    <xf numFmtId="0" fontId="13" fillId="0" borderId="20" xfId="62" applyFont="1" applyFill="1" applyBorder="1">
      <alignment/>
      <protection/>
    </xf>
    <xf numFmtId="3" fontId="13" fillId="0" borderId="12" xfId="62" applyNumberFormat="1" applyFont="1" applyFill="1" applyBorder="1">
      <alignment/>
      <protection/>
    </xf>
    <xf numFmtId="0" fontId="13" fillId="0" borderId="19" xfId="62" applyFont="1" applyFill="1" applyBorder="1">
      <alignment/>
      <protection/>
    </xf>
    <xf numFmtId="38" fontId="13" fillId="0" borderId="19" xfId="62" applyNumberFormat="1" applyFont="1" applyFill="1" applyBorder="1">
      <alignment/>
      <protection/>
    </xf>
    <xf numFmtId="38" fontId="13" fillId="0" borderId="31" xfId="62" applyNumberFormat="1" applyFont="1" applyFill="1" applyBorder="1">
      <alignment/>
      <protection/>
    </xf>
    <xf numFmtId="0" fontId="0" fillId="0" borderId="24" xfId="62" applyFill="1" applyBorder="1" applyAlignment="1">
      <alignment vertical="center"/>
      <protection/>
    </xf>
    <xf numFmtId="0" fontId="0" fillId="0" borderId="34" xfId="62" applyFill="1" applyBorder="1">
      <alignment/>
      <protection/>
    </xf>
    <xf numFmtId="3" fontId="0" fillId="0" borderId="13" xfId="62" applyNumberFormat="1" applyFill="1" applyBorder="1">
      <alignment/>
      <protection/>
    </xf>
    <xf numFmtId="40" fontId="0" fillId="0" borderId="24" xfId="50" applyNumberFormat="1" applyFont="1" applyFill="1" applyBorder="1" applyAlignment="1">
      <alignment/>
    </xf>
    <xf numFmtId="0" fontId="0" fillId="0" borderId="24" xfId="62" applyFont="1" applyFill="1" applyBorder="1">
      <alignment/>
      <protection/>
    </xf>
    <xf numFmtId="38" fontId="0" fillId="0" borderId="30" xfId="50" applyFont="1" applyFill="1" applyBorder="1" applyAlignment="1">
      <alignment/>
    </xf>
    <xf numFmtId="38" fontId="0" fillId="0" borderId="11" xfId="50" applyFont="1" applyFill="1" applyBorder="1" applyAlignment="1">
      <alignment/>
    </xf>
    <xf numFmtId="0" fontId="0" fillId="0" borderId="11" xfId="62" applyFont="1" applyFill="1" applyBorder="1">
      <alignment/>
      <protection/>
    </xf>
    <xf numFmtId="38" fontId="0" fillId="0" borderId="16" xfId="62" applyNumberFormat="1" applyFont="1" applyFill="1" applyBorder="1">
      <alignment/>
      <protection/>
    </xf>
    <xf numFmtId="181" fontId="0" fillId="0" borderId="35" xfId="62" applyNumberFormat="1" applyFill="1" applyBorder="1" applyAlignment="1">
      <alignment horizontal="center" vertical="distributed"/>
      <protection/>
    </xf>
    <xf numFmtId="181" fontId="0" fillId="0" borderId="0" xfId="62" applyNumberFormat="1" applyFill="1" applyBorder="1" applyAlignment="1">
      <alignment horizontal="center" vertical="distributed"/>
      <protection/>
    </xf>
    <xf numFmtId="181" fontId="0" fillId="0" borderId="23" xfId="62" applyNumberFormat="1" applyFill="1" applyBorder="1" applyAlignment="1">
      <alignment horizontal="center" vertical="distributed"/>
      <protection/>
    </xf>
    <xf numFmtId="0" fontId="0" fillId="0" borderId="22" xfId="62" applyFill="1" applyBorder="1" applyAlignment="1">
      <alignment horizontal="left" vertical="center"/>
      <protection/>
    </xf>
    <xf numFmtId="0" fontId="0" fillId="0" borderId="29" xfId="62" applyFill="1" applyBorder="1" applyAlignment="1">
      <alignment horizontal="left" vertical="center"/>
      <protection/>
    </xf>
    <xf numFmtId="38" fontId="0" fillId="0" borderId="19" xfId="50" applyFont="1" applyFill="1" applyBorder="1" applyAlignment="1">
      <alignment/>
    </xf>
    <xf numFmtId="0" fontId="0" fillId="0" borderId="19" xfId="62" applyFont="1" applyFill="1" applyBorder="1">
      <alignment/>
      <protection/>
    </xf>
    <xf numFmtId="38" fontId="0" fillId="0" borderId="31" xfId="62" applyNumberFormat="1" applyFont="1" applyFill="1" applyBorder="1">
      <alignment/>
      <protection/>
    </xf>
    <xf numFmtId="0" fontId="0" fillId="0" borderId="20" xfId="62" applyFill="1" applyBorder="1">
      <alignment/>
      <protection/>
    </xf>
    <xf numFmtId="3" fontId="0" fillId="0" borderId="12" xfId="62" applyNumberFormat="1" applyFill="1" applyBorder="1">
      <alignment/>
      <protection/>
    </xf>
    <xf numFmtId="38" fontId="0" fillId="0" borderId="19" xfId="50" applyFill="1" applyBorder="1" applyAlignment="1">
      <alignment/>
    </xf>
    <xf numFmtId="38" fontId="0" fillId="0" borderId="31" xfId="50" applyFill="1" applyBorder="1" applyAlignment="1">
      <alignment/>
    </xf>
    <xf numFmtId="0" fontId="0" fillId="0" borderId="22" xfId="62" applyFill="1" applyBorder="1">
      <alignment/>
      <protection/>
    </xf>
    <xf numFmtId="0" fontId="0" fillId="0" borderId="36" xfId="62" applyFill="1" applyBorder="1">
      <alignment/>
      <protection/>
    </xf>
    <xf numFmtId="0" fontId="0" fillId="0" borderId="15" xfId="62" applyFill="1" applyBorder="1">
      <alignment/>
      <protection/>
    </xf>
    <xf numFmtId="0" fontId="0" fillId="0" borderId="37" xfId="62" applyFill="1" applyBorder="1">
      <alignment/>
      <protection/>
    </xf>
    <xf numFmtId="0" fontId="0" fillId="0" borderId="38" xfId="62" applyFill="1" applyBorder="1">
      <alignment/>
      <protection/>
    </xf>
    <xf numFmtId="38" fontId="0" fillId="0" borderId="24" xfId="50" applyFill="1" applyBorder="1" applyAlignment="1">
      <alignment/>
    </xf>
    <xf numFmtId="184" fontId="0" fillId="0" borderId="19" xfId="62" applyNumberFormat="1" applyFill="1" applyBorder="1" applyAlignment="1">
      <alignment horizontal="left"/>
      <protection/>
    </xf>
    <xf numFmtId="0" fontId="0" fillId="0" borderId="0" xfId="62" applyFill="1" applyBorder="1" applyAlignment="1">
      <alignment horizontal="distributed"/>
      <protection/>
    </xf>
    <xf numFmtId="0" fontId="0" fillId="0" borderId="0" xfId="62" applyFill="1" applyBorder="1">
      <alignment/>
      <protection/>
    </xf>
    <xf numFmtId="0" fontId="0" fillId="0" borderId="0" xfId="62" applyFont="1" applyFill="1" applyBorder="1">
      <alignment/>
      <protection/>
    </xf>
    <xf numFmtId="38" fontId="0" fillId="0" borderId="0" xfId="50" applyFont="1" applyFill="1" applyBorder="1" applyAlignment="1">
      <alignment/>
    </xf>
    <xf numFmtId="38" fontId="0" fillId="0" borderId="37" xfId="50" applyFill="1" applyBorder="1" applyAlignment="1">
      <alignment/>
    </xf>
    <xf numFmtId="0" fontId="33" fillId="0" borderId="0" xfId="62" applyFont="1" applyFill="1">
      <alignment/>
      <protection/>
    </xf>
    <xf numFmtId="49" fontId="0" fillId="0" borderId="39" xfId="62" applyNumberFormat="1" applyFont="1" applyFill="1" applyBorder="1" applyAlignment="1">
      <alignment horizontal="right"/>
      <protection/>
    </xf>
    <xf numFmtId="0" fontId="0" fillId="0" borderId="40" xfId="62" applyFont="1" applyFill="1" applyBorder="1" applyAlignment="1">
      <alignment horizontal="center"/>
      <protection/>
    </xf>
    <xf numFmtId="0" fontId="0" fillId="0" borderId="40" xfId="62" applyFont="1" applyFill="1" applyBorder="1" applyAlignment="1">
      <alignment/>
      <protection/>
    </xf>
    <xf numFmtId="0" fontId="29" fillId="0" borderId="40" xfId="62" applyFont="1" applyFill="1" applyBorder="1" applyAlignment="1">
      <alignment horizontal="center"/>
      <protection/>
    </xf>
    <xf numFmtId="0" fontId="29" fillId="0" borderId="40" xfId="62" applyFont="1" applyFill="1" applyBorder="1">
      <alignment/>
      <protection/>
    </xf>
    <xf numFmtId="0" fontId="29" fillId="0" borderId="41" xfId="62" applyFont="1" applyFill="1" applyBorder="1">
      <alignment/>
      <protection/>
    </xf>
    <xf numFmtId="0" fontId="0" fillId="0" borderId="34" xfId="62" applyFont="1" applyFill="1" applyBorder="1">
      <alignment/>
      <protection/>
    </xf>
    <xf numFmtId="178" fontId="0" fillId="0" borderId="24" xfId="62" applyNumberFormat="1" applyFont="1" applyFill="1" applyBorder="1">
      <alignment/>
      <protection/>
    </xf>
    <xf numFmtId="0" fontId="0" fillId="0" borderId="24" xfId="62" applyFont="1" applyFill="1" applyBorder="1" applyAlignment="1">
      <alignment horizontal="left"/>
      <protection/>
    </xf>
    <xf numFmtId="0" fontId="0" fillId="0" borderId="24" xfId="62" applyFont="1" applyFill="1" applyBorder="1" applyAlignment="1">
      <alignment horizontal="right"/>
      <protection/>
    </xf>
    <xf numFmtId="0" fontId="0" fillId="0" borderId="30" xfId="62" applyFont="1" applyFill="1" applyBorder="1">
      <alignment/>
      <protection/>
    </xf>
    <xf numFmtId="0" fontId="0" fillId="0" borderId="35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178" fontId="0" fillId="0" borderId="0" xfId="62" applyNumberFormat="1" applyFont="1" applyFill="1" applyBorder="1">
      <alignment/>
      <protection/>
    </xf>
    <xf numFmtId="0" fontId="0" fillId="0" borderId="29" xfId="62" applyFont="1" applyFill="1" applyBorder="1">
      <alignment/>
      <protection/>
    </xf>
    <xf numFmtId="0" fontId="0" fillId="0" borderId="0" xfId="62" applyFont="1" applyFill="1" applyBorder="1" applyAlignment="1">
      <alignment horizontal="distributed"/>
      <protection/>
    </xf>
    <xf numFmtId="0" fontId="0" fillId="0" borderId="0" xfId="62" applyFont="1" applyFill="1" applyBorder="1" applyAlignment="1">
      <alignment horizontal="right"/>
      <protection/>
    </xf>
    <xf numFmtId="185" fontId="0" fillId="0" borderId="0" xfId="62" applyNumberFormat="1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32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178" fontId="0" fillId="0" borderId="11" xfId="62" applyNumberFormat="1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9" xfId="62" applyFont="1" applyFill="1" applyBorder="1" applyAlignment="1">
      <alignment horizontal="distributed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3" xfId="62" applyFont="1" applyFill="1" applyBorder="1">
      <alignment/>
      <protection/>
    </xf>
    <xf numFmtId="0" fontId="0" fillId="0" borderId="42" xfId="62" applyFont="1" applyFill="1" applyBorder="1">
      <alignment/>
      <protection/>
    </xf>
    <xf numFmtId="0" fontId="0" fillId="0" borderId="10" xfId="62" applyFont="1" applyFill="1" applyBorder="1" applyAlignment="1">
      <alignment horizontal="right"/>
      <protection/>
    </xf>
    <xf numFmtId="178" fontId="0" fillId="0" borderId="10" xfId="62" applyNumberFormat="1" applyFont="1" applyFill="1" applyBorder="1" applyAlignment="1">
      <alignment horizontal="right"/>
      <protection/>
    </xf>
    <xf numFmtId="0" fontId="32" fillId="0" borderId="10" xfId="62" applyFont="1" applyFill="1" applyBorder="1">
      <alignment/>
      <protection/>
    </xf>
    <xf numFmtId="0" fontId="0" fillId="0" borderId="10" xfId="62" applyFill="1" applyBorder="1">
      <alignment/>
      <protection/>
    </xf>
    <xf numFmtId="0" fontId="0" fillId="0" borderId="10" xfId="62" applyFill="1" applyBorder="1" applyAlignment="1">
      <alignment horizontal="center"/>
      <protection/>
    </xf>
    <xf numFmtId="178" fontId="0" fillId="0" borderId="10" xfId="62" applyNumberFormat="1" applyFill="1" applyBorder="1">
      <alignment/>
      <protection/>
    </xf>
    <xf numFmtId="0" fontId="22" fillId="0" borderId="10" xfId="62" applyFont="1" applyFill="1" applyBorder="1" applyAlignment="1">
      <alignment shrinkToFit="1"/>
      <protection/>
    </xf>
    <xf numFmtId="0" fontId="22" fillId="0" borderId="10" xfId="62" applyFont="1" applyFill="1" applyBorder="1">
      <alignment/>
      <protection/>
    </xf>
    <xf numFmtId="41" fontId="0" fillId="0" borderId="10" xfId="62" applyNumberFormat="1" applyFont="1" applyFill="1" applyBorder="1">
      <alignment/>
      <protection/>
    </xf>
    <xf numFmtId="0" fontId="0" fillId="0" borderId="43" xfId="62" applyFont="1" applyFill="1" applyBorder="1">
      <alignment/>
      <protection/>
    </xf>
    <xf numFmtId="0" fontId="0" fillId="0" borderId="44" xfId="62" applyFont="1" applyFill="1" applyBorder="1">
      <alignment/>
      <protection/>
    </xf>
    <xf numFmtId="0" fontId="0" fillId="0" borderId="44" xfId="62" applyFont="1" applyFill="1" applyBorder="1" applyAlignment="1">
      <alignment horizontal="center"/>
      <protection/>
    </xf>
    <xf numFmtId="178" fontId="0" fillId="0" borderId="44" xfId="62" applyNumberFormat="1" applyFont="1" applyFill="1" applyBorder="1">
      <alignment/>
      <protection/>
    </xf>
    <xf numFmtId="0" fontId="0" fillId="0" borderId="0" xfId="62" applyFill="1" applyAlignment="1">
      <alignment horizontal="center"/>
      <protection/>
    </xf>
    <xf numFmtId="178" fontId="0" fillId="0" borderId="0" xfId="62" applyNumberFormat="1" applyFill="1">
      <alignment/>
      <protection/>
    </xf>
    <xf numFmtId="0" fontId="44" fillId="0" borderId="45" xfId="64" applyFill="1" applyBorder="1">
      <alignment vertical="center"/>
      <protection/>
    </xf>
    <xf numFmtId="0" fontId="44" fillId="0" borderId="46" xfId="64" applyFill="1" applyBorder="1">
      <alignment vertical="center"/>
      <protection/>
    </xf>
    <xf numFmtId="0" fontId="44" fillId="0" borderId="46" xfId="64" applyFill="1" applyBorder="1" applyAlignment="1">
      <alignment horizontal="center" vertical="center"/>
      <protection/>
    </xf>
    <xf numFmtId="0" fontId="44" fillId="0" borderId="0" xfId="64" applyFill="1">
      <alignment vertical="center"/>
      <protection/>
    </xf>
    <xf numFmtId="0" fontId="44" fillId="0" borderId="0" xfId="64" applyFill="1" applyBorder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44" fillId="0" borderId="35" xfId="64" applyFill="1" applyBorder="1">
      <alignment vertical="center"/>
      <protection/>
    </xf>
    <xf numFmtId="0" fontId="44" fillId="0" borderId="0" xfId="64" applyFill="1" applyBorder="1" applyAlignment="1">
      <alignment horizontal="center" vertical="center"/>
      <protection/>
    </xf>
    <xf numFmtId="0" fontId="44" fillId="0" borderId="42" xfId="64" applyFill="1" applyBorder="1" applyAlignment="1">
      <alignment horizontal="center" vertical="center"/>
      <protection/>
    </xf>
    <xf numFmtId="0" fontId="44" fillId="0" borderId="10" xfId="64" applyFill="1" applyBorder="1" applyAlignment="1">
      <alignment horizontal="center" vertical="center"/>
      <protection/>
    </xf>
    <xf numFmtId="0" fontId="44" fillId="0" borderId="14" xfId="64" applyFill="1" applyBorder="1" applyAlignment="1">
      <alignment vertical="center"/>
      <protection/>
    </xf>
    <xf numFmtId="0" fontId="44" fillId="0" borderId="16" xfId="64" applyFill="1" applyBorder="1" applyAlignment="1">
      <alignment vertical="center"/>
      <protection/>
    </xf>
    <xf numFmtId="178" fontId="44" fillId="0" borderId="14" xfId="64" applyNumberFormat="1" applyFill="1" applyBorder="1" applyAlignment="1">
      <alignment vertical="center"/>
      <protection/>
    </xf>
    <xf numFmtId="187" fontId="44" fillId="0" borderId="16" xfId="64" applyNumberFormat="1" applyFill="1" applyBorder="1" applyAlignment="1">
      <alignment vertical="center"/>
      <protection/>
    </xf>
    <xf numFmtId="0" fontId="44" fillId="0" borderId="47" xfId="64" applyFill="1" applyBorder="1" applyAlignment="1">
      <alignment horizontal="center" vertical="center"/>
      <protection/>
    </xf>
    <xf numFmtId="0" fontId="44" fillId="0" borderId="17" xfId="64" applyFill="1" applyBorder="1">
      <alignment vertical="center"/>
      <protection/>
    </xf>
    <xf numFmtId="180" fontId="44" fillId="0" borderId="17" xfId="64" applyNumberFormat="1" applyFill="1" applyBorder="1" applyAlignment="1">
      <alignment horizontal="center" vertical="center" wrapText="1"/>
      <protection/>
    </xf>
    <xf numFmtId="178" fontId="44" fillId="0" borderId="17" xfId="64" applyNumberFormat="1" applyFill="1" applyBorder="1" applyAlignment="1">
      <alignment horizontal="right" vertical="top" wrapText="1"/>
      <protection/>
    </xf>
    <xf numFmtId="0" fontId="44" fillId="0" borderId="48" xfId="64" applyFill="1" applyBorder="1" applyAlignment="1">
      <alignment horizontal="center" vertical="center"/>
      <protection/>
    </xf>
    <xf numFmtId="0" fontId="44" fillId="0" borderId="18" xfId="64" applyFill="1" applyBorder="1">
      <alignment vertical="center"/>
      <protection/>
    </xf>
    <xf numFmtId="181" fontId="44" fillId="0" borderId="18" xfId="64" applyNumberFormat="1" applyFill="1" applyBorder="1" applyAlignment="1">
      <alignment horizontal="center" vertical="center"/>
      <protection/>
    </xf>
    <xf numFmtId="178" fontId="44" fillId="0" borderId="18" xfId="64" applyNumberFormat="1" applyFill="1" applyBorder="1" applyAlignment="1">
      <alignment horizontal="center" vertical="center"/>
      <protection/>
    </xf>
    <xf numFmtId="0" fontId="44" fillId="0" borderId="49" xfId="64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0" fontId="44" fillId="0" borderId="29" xfId="64" applyFill="1" applyBorder="1">
      <alignment vertical="center"/>
      <protection/>
    </xf>
    <xf numFmtId="0" fontId="5" fillId="0" borderId="0" xfId="64" applyFont="1" applyFill="1" applyBorder="1">
      <alignment vertical="center"/>
      <protection/>
    </xf>
    <xf numFmtId="0" fontId="44" fillId="0" borderId="50" xfId="64" applyFill="1" applyBorder="1">
      <alignment vertical="center"/>
      <protection/>
    </xf>
    <xf numFmtId="0" fontId="44" fillId="0" borderId="37" xfId="64" applyFill="1" applyBorder="1">
      <alignment vertical="center"/>
      <protection/>
    </xf>
    <xf numFmtId="0" fontId="44" fillId="0" borderId="38" xfId="64" applyFill="1" applyBorder="1">
      <alignment vertical="center"/>
      <protection/>
    </xf>
    <xf numFmtId="0" fontId="34" fillId="0" borderId="0" xfId="64" applyFont="1" applyFill="1">
      <alignment vertical="center"/>
      <protection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9" fillId="0" borderId="39" xfId="0" applyFont="1" applyBorder="1" applyAlignment="1">
      <alignment horizontal="distributed" vertical="center"/>
    </xf>
    <xf numFmtId="178" fontId="35" fillId="0" borderId="22" xfId="0" applyNumberFormat="1" applyFont="1" applyFill="1" applyBorder="1" applyAlignment="1">
      <alignment horizontal="right"/>
    </xf>
    <xf numFmtId="0" fontId="29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9" xfId="0" applyFont="1" applyBorder="1" applyAlignment="1">
      <alignment/>
    </xf>
    <xf numFmtId="178" fontId="36" fillId="0" borderId="13" xfId="0" applyNumberFormat="1" applyFont="1" applyBorder="1" applyAlignment="1">
      <alignment horizontal="right"/>
    </xf>
    <xf numFmtId="0" fontId="29" fillId="0" borderId="25" xfId="0" applyFont="1" applyBorder="1" applyAlignment="1">
      <alignment horizontal="right"/>
    </xf>
    <xf numFmtId="0" fontId="29" fillId="0" borderId="24" xfId="0" applyFont="1" applyBorder="1" applyAlignment="1">
      <alignment horizontal="center"/>
    </xf>
    <xf numFmtId="0" fontId="29" fillId="0" borderId="30" xfId="0" applyFont="1" applyBorder="1" applyAlignment="1">
      <alignment/>
    </xf>
    <xf numFmtId="178" fontId="35" fillId="0" borderId="12" xfId="0" applyNumberFormat="1" applyFont="1" applyBorder="1" applyAlignment="1">
      <alignment horizontal="right"/>
    </xf>
    <xf numFmtId="0" fontId="29" fillId="0" borderId="25" xfId="0" applyFont="1" applyBorder="1" applyAlignment="1">
      <alignment horizontal="center"/>
    </xf>
    <xf numFmtId="178" fontId="35" fillId="0" borderId="22" xfId="0" applyNumberFormat="1" applyFont="1" applyBorder="1" applyAlignment="1">
      <alignment horizontal="right"/>
    </xf>
    <xf numFmtId="178" fontId="36" fillId="0" borderId="22" xfId="0" applyNumberFormat="1" applyFont="1" applyBorder="1" applyAlignment="1">
      <alignment horizontal="right"/>
    </xf>
    <xf numFmtId="178" fontId="35" fillId="0" borderId="0" xfId="0" applyNumberFormat="1" applyFont="1" applyBorder="1" applyAlignment="1">
      <alignment horizontal="right"/>
    </xf>
    <xf numFmtId="0" fontId="36" fillId="0" borderId="29" xfId="0" applyFont="1" applyBorder="1" applyAlignment="1">
      <alignment/>
    </xf>
    <xf numFmtId="178" fontId="36" fillId="0" borderId="24" xfId="0" applyNumberFormat="1" applyFont="1" applyBorder="1" applyAlignment="1">
      <alignment horizontal="right"/>
    </xf>
    <xf numFmtId="0" fontId="36" fillId="0" borderId="3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191" fontId="35" fillId="0" borderId="12" xfId="0" applyNumberFormat="1" applyFont="1" applyBorder="1" applyAlignment="1">
      <alignment horizontal="right" vertical="center"/>
    </xf>
    <xf numFmtId="178" fontId="36" fillId="0" borderId="15" xfId="0" applyNumberFormat="1" applyFont="1" applyBorder="1" applyAlignment="1">
      <alignment horizontal="right"/>
    </xf>
    <xf numFmtId="0" fontId="29" fillId="0" borderId="36" xfId="0" applyFont="1" applyBorder="1" applyAlignment="1">
      <alignment horizontal="center"/>
    </xf>
    <xf numFmtId="191" fontId="36" fillId="0" borderId="15" xfId="0" applyNumberFormat="1" applyFont="1" applyBorder="1" applyAlignment="1">
      <alignment horizontal="right" vertical="center"/>
    </xf>
    <xf numFmtId="0" fontId="36" fillId="0" borderId="38" xfId="0" applyFont="1" applyBorder="1" applyAlignment="1">
      <alignment horizontal="left"/>
    </xf>
    <xf numFmtId="0" fontId="0" fillId="0" borderId="0" xfId="0" applyFont="1" applyAlignment="1">
      <alignment horizontal="center"/>
    </xf>
    <xf numFmtId="38" fontId="0" fillId="0" borderId="14" xfId="48" applyFont="1" applyFill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194" fontId="13" fillId="0" borderId="10" xfId="0" applyNumberFormat="1" applyFont="1" applyFill="1" applyBorder="1" applyAlignment="1">
      <alignment horizontal="center" shrinkToFit="1"/>
    </xf>
    <xf numFmtId="41" fontId="0" fillId="0" borderId="14" xfId="0" applyNumberFormat="1" applyFont="1" applyFill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194" fontId="0" fillId="0" borderId="10" xfId="0" applyNumberFormat="1" applyFont="1" applyFill="1" applyBorder="1" applyAlignment="1">
      <alignment horizontal="center" shrinkToFit="1"/>
    </xf>
    <xf numFmtId="189" fontId="0" fillId="0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distributed"/>
    </xf>
    <xf numFmtId="0" fontId="0" fillId="24" borderId="10" xfId="0" applyFill="1" applyBorder="1" applyAlignment="1">
      <alignment/>
    </xf>
    <xf numFmtId="190" fontId="6" fillId="0" borderId="10" xfId="48" applyNumberFormat="1" applyFont="1" applyFill="1" applyBorder="1" applyAlignment="1">
      <alignment/>
    </xf>
    <xf numFmtId="190" fontId="0" fillId="0" borderId="10" xfId="48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30" fillId="0" borderId="12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vertical="center"/>
    </xf>
    <xf numFmtId="0" fontId="32" fillId="0" borderId="20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 shrinkToFit="1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51" xfId="0" applyFill="1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28" fillId="0" borderId="52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28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2" fillId="0" borderId="5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10" xfId="0" applyFill="1" applyBorder="1" applyAlignment="1">
      <alignment horizontal="distributed"/>
    </xf>
    <xf numFmtId="0" fontId="0" fillId="0" borderId="17" xfId="0" applyFill="1" applyBorder="1" applyAlignment="1">
      <alignment horizontal="center" shrinkToFit="1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center" shrinkToFit="1"/>
    </xf>
    <xf numFmtId="40" fontId="0" fillId="0" borderId="10" xfId="48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9" fontId="0" fillId="0" borderId="10" xfId="42" applyFont="1" applyFill="1" applyBorder="1" applyAlignment="1">
      <alignment/>
    </xf>
    <xf numFmtId="190" fontId="0" fillId="0" borderId="10" xfId="0" applyNumberFormat="1" applyFill="1" applyBorder="1" applyAlignment="1">
      <alignment/>
    </xf>
    <xf numFmtId="38" fontId="37" fillId="0" borderId="10" xfId="48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96" fontId="4" fillId="0" borderId="18" xfId="42" applyNumberFormat="1" applyFont="1" applyBorder="1" applyAlignment="1">
      <alignment horizontal="center" vertical="center"/>
    </xf>
    <xf numFmtId="197" fontId="4" fillId="0" borderId="13" xfId="0" applyNumberFormat="1" applyFont="1" applyBorder="1" applyAlignment="1">
      <alignment horizontal="center" vertical="center"/>
    </xf>
    <xf numFmtId="197" fontId="4" fillId="0" borderId="25" xfId="0" applyNumberFormat="1" applyFont="1" applyBorder="1" applyAlignment="1">
      <alignment vertical="center"/>
    </xf>
    <xf numFmtId="197" fontId="39" fillId="0" borderId="13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22" xfId="61" applyFill="1" applyBorder="1" applyAlignment="1">
      <alignment horizontal="center" vertical="center"/>
      <protection/>
    </xf>
    <xf numFmtId="0" fontId="44" fillId="0" borderId="23" xfId="61" applyFill="1" applyBorder="1" applyAlignment="1">
      <alignment horizontal="center" vertical="center"/>
      <protection/>
    </xf>
    <xf numFmtId="178" fontId="44" fillId="0" borderId="24" xfId="61" applyNumberFormat="1" applyFill="1" applyBorder="1" applyAlignment="1">
      <alignment horizontal="center" vertical="center"/>
      <protection/>
    </xf>
    <xf numFmtId="0" fontId="44" fillId="0" borderId="10" xfId="61" applyFill="1" applyBorder="1" applyAlignment="1">
      <alignment horizontal="center" vertical="center"/>
      <protection/>
    </xf>
    <xf numFmtId="0" fontId="44" fillId="0" borderId="19" xfId="61" applyFill="1" applyBorder="1" applyAlignment="1">
      <alignment horizontal="center" vertical="center"/>
      <protection/>
    </xf>
    <xf numFmtId="0" fontId="44" fillId="0" borderId="24" xfId="61" applyFill="1" applyBorder="1" applyAlignment="1">
      <alignment horizontal="center" vertical="center"/>
      <protection/>
    </xf>
    <xf numFmtId="0" fontId="44" fillId="0" borderId="12" xfId="61" applyFill="1" applyBorder="1" applyAlignment="1">
      <alignment horizontal="center" vertical="center"/>
      <protection/>
    </xf>
    <xf numFmtId="0" fontId="44" fillId="0" borderId="20" xfId="61" applyFill="1" applyBorder="1" applyAlignment="1">
      <alignment horizontal="center" vertical="center"/>
      <protection/>
    </xf>
    <xf numFmtId="0" fontId="44" fillId="0" borderId="13" xfId="61" applyFill="1" applyBorder="1" applyAlignment="1">
      <alignment horizontal="center" vertical="center"/>
      <protection/>
    </xf>
    <xf numFmtId="0" fontId="44" fillId="0" borderId="25" xfId="61" applyFill="1" applyBorder="1" applyAlignment="1">
      <alignment horizontal="center" vertical="center"/>
      <protection/>
    </xf>
    <xf numFmtId="0" fontId="44" fillId="0" borderId="0" xfId="61" applyFill="1" applyBorder="1" applyAlignment="1">
      <alignment horizontal="center" vertical="center"/>
      <protection/>
    </xf>
    <xf numFmtId="0" fontId="44" fillId="0" borderId="19" xfId="61" applyFill="1" applyBorder="1" applyAlignment="1">
      <alignment vertical="center" shrinkToFit="1"/>
      <protection/>
    </xf>
    <xf numFmtId="0" fontId="44" fillId="0" borderId="20" xfId="61" applyFill="1" applyBorder="1" applyAlignment="1">
      <alignment vertical="center" shrinkToFit="1"/>
      <protection/>
    </xf>
    <xf numFmtId="178" fontId="44" fillId="0" borderId="22" xfId="61" applyNumberFormat="1" applyFill="1" applyBorder="1" applyAlignment="1">
      <alignment horizontal="center" vertical="center"/>
      <protection/>
    </xf>
    <xf numFmtId="178" fontId="44" fillId="0" borderId="23" xfId="61" applyNumberForma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distributed" vertical="center"/>
      <protection/>
    </xf>
    <xf numFmtId="0" fontId="44" fillId="0" borderId="12" xfId="61" applyFill="1" applyBorder="1" applyAlignment="1">
      <alignment horizontal="right"/>
      <protection/>
    </xf>
    <xf numFmtId="0" fontId="44" fillId="0" borderId="19" xfId="61" applyFill="1" applyBorder="1" applyAlignment="1">
      <alignment horizontal="right"/>
      <protection/>
    </xf>
    <xf numFmtId="0" fontId="44" fillId="0" borderId="20" xfId="61" applyFill="1" applyBorder="1" applyAlignment="1">
      <alignment horizontal="right"/>
      <protection/>
    </xf>
    <xf numFmtId="0" fontId="44" fillId="0" borderId="13" xfId="61" applyFill="1" applyBorder="1" applyAlignment="1">
      <alignment horizontal="right"/>
      <protection/>
    </xf>
    <xf numFmtId="0" fontId="44" fillId="0" borderId="24" xfId="61" applyFill="1" applyBorder="1" applyAlignment="1">
      <alignment horizontal="right"/>
      <protection/>
    </xf>
    <xf numFmtId="0" fontId="44" fillId="0" borderId="25" xfId="61" applyFill="1" applyBorder="1" applyAlignment="1">
      <alignment horizontal="right"/>
      <protection/>
    </xf>
    <xf numFmtId="0" fontId="0" fillId="0" borderId="19" xfId="62" applyFill="1" applyBorder="1" applyAlignment="1">
      <alignment horizontal="distributed" vertical="distributed"/>
      <protection/>
    </xf>
    <xf numFmtId="0" fontId="0" fillId="0" borderId="20" xfId="62" applyFill="1" applyBorder="1" applyAlignment="1">
      <alignment horizontal="distributed" vertical="distributed"/>
      <protection/>
    </xf>
    <xf numFmtId="0" fontId="0" fillId="0" borderId="24" xfId="62" applyFill="1" applyBorder="1" applyAlignment="1">
      <alignment horizontal="distributed" vertical="distributed"/>
      <protection/>
    </xf>
    <xf numFmtId="0" fontId="0" fillId="0" borderId="25" xfId="62" applyFill="1" applyBorder="1" applyAlignment="1">
      <alignment horizontal="distributed" vertical="distributed"/>
      <protection/>
    </xf>
    <xf numFmtId="0" fontId="0" fillId="0" borderId="0" xfId="62" applyFill="1" applyAlignment="1">
      <alignment horizontal="right"/>
      <protection/>
    </xf>
    <xf numFmtId="0" fontId="0" fillId="0" borderId="33" xfId="62" applyFill="1" applyBorder="1" applyAlignment="1">
      <alignment horizontal="distributed" vertical="distributed"/>
      <protection/>
    </xf>
    <xf numFmtId="0" fontId="0" fillId="0" borderId="31" xfId="62" applyFill="1" applyBorder="1" applyAlignment="1">
      <alignment horizontal="distributed" vertical="distributed"/>
      <protection/>
    </xf>
    <xf numFmtId="0" fontId="0" fillId="0" borderId="35" xfId="62" applyFill="1" applyBorder="1" applyAlignment="1">
      <alignment horizontal="distributed" vertical="distributed"/>
      <protection/>
    </xf>
    <xf numFmtId="0" fontId="0" fillId="0" borderId="29" xfId="62" applyFill="1" applyBorder="1" applyAlignment="1">
      <alignment horizontal="distributed" vertical="distributed"/>
      <protection/>
    </xf>
    <xf numFmtId="0" fontId="0" fillId="0" borderId="34" xfId="62" applyFill="1" applyBorder="1" applyAlignment="1">
      <alignment horizontal="distributed" vertical="distributed"/>
      <protection/>
    </xf>
    <xf numFmtId="0" fontId="0" fillId="0" borderId="30" xfId="62" applyFill="1" applyBorder="1" applyAlignment="1">
      <alignment horizontal="distributed" vertical="distributed"/>
      <protection/>
    </xf>
    <xf numFmtId="0" fontId="0" fillId="0" borderId="33" xfId="62" applyFont="1" applyFill="1" applyBorder="1" applyAlignment="1">
      <alignment horizontal="center" shrinkToFit="1"/>
      <protection/>
    </xf>
    <xf numFmtId="0" fontId="0" fillId="0" borderId="19" xfId="62" applyFill="1" applyBorder="1" applyAlignment="1">
      <alignment horizontal="center" shrinkToFit="1"/>
      <protection/>
    </xf>
    <xf numFmtId="0" fontId="0" fillId="0" borderId="20" xfId="62" applyFill="1" applyBorder="1" applyAlignment="1">
      <alignment horizontal="center" shrinkToFit="1"/>
      <protection/>
    </xf>
    <xf numFmtId="0" fontId="0" fillId="0" borderId="35" xfId="62" applyFill="1" applyBorder="1" applyAlignment="1">
      <alignment horizontal="center" shrinkToFit="1"/>
      <protection/>
    </xf>
    <xf numFmtId="0" fontId="0" fillId="0" borderId="0" xfId="62" applyFill="1" applyBorder="1" applyAlignment="1">
      <alignment horizontal="center" shrinkToFit="1"/>
      <protection/>
    </xf>
    <xf numFmtId="0" fontId="0" fillId="0" borderId="23" xfId="62" applyFill="1" applyBorder="1" applyAlignment="1">
      <alignment horizontal="center" shrinkToFit="1"/>
      <protection/>
    </xf>
    <xf numFmtId="0" fontId="0" fillId="0" borderId="33" xfId="62" applyFill="1" applyBorder="1" applyAlignment="1">
      <alignment horizontal="center"/>
      <protection/>
    </xf>
    <xf numFmtId="0" fontId="0" fillId="0" borderId="50" xfId="62" applyFill="1" applyBorder="1" applyAlignment="1">
      <alignment horizontal="center"/>
      <protection/>
    </xf>
    <xf numFmtId="0" fontId="0" fillId="0" borderId="37" xfId="62" applyFill="1" applyBorder="1" applyAlignment="1">
      <alignment horizontal="distributed" vertical="distributed"/>
      <protection/>
    </xf>
    <xf numFmtId="0" fontId="0" fillId="0" borderId="36" xfId="62" applyFill="1" applyBorder="1" applyAlignment="1">
      <alignment horizontal="distributed" vertical="distributed"/>
      <protection/>
    </xf>
    <xf numFmtId="0" fontId="0" fillId="0" borderId="42" xfId="62" applyFill="1" applyBorder="1" applyAlignment="1">
      <alignment horizontal="distributed" vertical="distributed"/>
      <protection/>
    </xf>
    <xf numFmtId="0" fontId="0" fillId="0" borderId="47" xfId="62" applyFill="1" applyBorder="1" applyAlignment="1">
      <alignment horizontal="distributed" vertical="distributed"/>
      <protection/>
    </xf>
    <xf numFmtId="0" fontId="0" fillId="0" borderId="43" xfId="62" applyFill="1" applyBorder="1" applyAlignment="1">
      <alignment horizontal="distributed" vertical="distributed"/>
      <protection/>
    </xf>
    <xf numFmtId="0" fontId="0" fillId="0" borderId="54" xfId="62" applyFill="1" applyBorder="1" applyAlignment="1">
      <alignment horizontal="distributed" vertical="distributed"/>
      <protection/>
    </xf>
    <xf numFmtId="56" fontId="0" fillId="0" borderId="0" xfId="62" applyNumberFormat="1" applyFill="1" applyAlignment="1">
      <alignment horizontal="right"/>
      <protection/>
    </xf>
    <xf numFmtId="0" fontId="4" fillId="0" borderId="12" xfId="50" applyNumberFormat="1" applyFont="1" applyFill="1" applyBorder="1" applyAlignment="1">
      <alignment horizontal="center"/>
    </xf>
    <xf numFmtId="0" fontId="4" fillId="0" borderId="31" xfId="50" applyNumberFormat="1" applyFont="1" applyFill="1" applyBorder="1" applyAlignment="1">
      <alignment horizontal="center"/>
    </xf>
    <xf numFmtId="0" fontId="0" fillId="0" borderId="11" xfId="62" applyFill="1" applyBorder="1" applyAlignment="1">
      <alignment horizontal="distributed" vertical="distributed"/>
      <protection/>
    </xf>
    <xf numFmtId="0" fontId="0" fillId="0" borderId="28" xfId="62" applyFill="1" applyBorder="1" applyAlignment="1">
      <alignment horizontal="distributed" vertical="distributed"/>
      <protection/>
    </xf>
    <xf numFmtId="38" fontId="13" fillId="0" borderId="12" xfId="50" applyFont="1" applyFill="1" applyBorder="1" applyAlignment="1">
      <alignment horizontal="right" vertical="distributed"/>
    </xf>
    <xf numFmtId="38" fontId="13" fillId="0" borderId="19" xfId="50" applyFont="1" applyFill="1" applyBorder="1" applyAlignment="1">
      <alignment horizontal="right" vertical="distributed"/>
    </xf>
    <xf numFmtId="0" fontId="0" fillId="0" borderId="12" xfId="62" applyFill="1" applyBorder="1" applyAlignment="1">
      <alignment horizontal="left" vertical="center"/>
      <protection/>
    </xf>
    <xf numFmtId="0" fontId="0" fillId="0" borderId="31" xfId="62" applyFill="1" applyBorder="1" applyAlignment="1">
      <alignment horizontal="left" vertical="center"/>
      <protection/>
    </xf>
    <xf numFmtId="0" fontId="0" fillId="0" borderId="22" xfId="62" applyFill="1" applyBorder="1" applyAlignment="1">
      <alignment horizontal="left" vertical="center"/>
      <protection/>
    </xf>
    <xf numFmtId="0" fontId="0" fillId="0" borderId="29" xfId="62" applyFill="1" applyBorder="1" applyAlignment="1">
      <alignment horizontal="left" vertical="center"/>
      <protection/>
    </xf>
    <xf numFmtId="0" fontId="0" fillId="0" borderId="13" xfId="62" applyFill="1" applyBorder="1" applyAlignment="1">
      <alignment horizontal="left" vertical="center"/>
      <protection/>
    </xf>
    <xf numFmtId="0" fontId="0" fillId="0" borderId="30" xfId="62" applyFill="1" applyBorder="1" applyAlignment="1">
      <alignment horizontal="left" vertical="center"/>
      <protection/>
    </xf>
    <xf numFmtId="181" fontId="0" fillId="0" borderId="0" xfId="62" applyNumberFormat="1" applyFill="1" applyBorder="1" applyAlignment="1">
      <alignment horizontal="center" vertical="distributed"/>
      <protection/>
    </xf>
    <xf numFmtId="181" fontId="0" fillId="0" borderId="24" xfId="62" applyNumberFormat="1" applyFill="1" applyBorder="1" applyAlignment="1">
      <alignment horizontal="center" vertical="distributed"/>
      <protection/>
    </xf>
    <xf numFmtId="38" fontId="0" fillId="0" borderId="22" xfId="50" applyFill="1" applyBorder="1" applyAlignment="1">
      <alignment horizontal="right" vertical="distributed"/>
    </xf>
    <xf numFmtId="38" fontId="0" fillId="0" borderId="0" xfId="50" applyFill="1" applyBorder="1" applyAlignment="1">
      <alignment horizontal="right" vertical="distributed"/>
    </xf>
    <xf numFmtId="38" fontId="0" fillId="0" borderId="13" xfId="50" applyFill="1" applyBorder="1" applyAlignment="1">
      <alignment horizontal="right" vertical="distributed"/>
    </xf>
    <xf numFmtId="38" fontId="0" fillId="0" borderId="24" xfId="50" applyFill="1" applyBorder="1" applyAlignment="1">
      <alignment horizontal="right" vertical="distributed"/>
    </xf>
    <xf numFmtId="0" fontId="0" fillId="0" borderId="23" xfId="62" applyFill="1" applyBorder="1" applyAlignment="1">
      <alignment horizontal="left" vertical="distributed"/>
      <protection/>
    </xf>
    <xf numFmtId="0" fontId="0" fillId="0" borderId="25" xfId="62" applyFill="1" applyBorder="1" applyAlignment="1">
      <alignment horizontal="left" vertical="distributed"/>
      <protection/>
    </xf>
    <xf numFmtId="0" fontId="0" fillId="0" borderId="34" xfId="62" applyFill="1" applyBorder="1" applyAlignment="1">
      <alignment horizontal="center"/>
      <protection/>
    </xf>
    <xf numFmtId="0" fontId="0" fillId="0" borderId="14" xfId="62" applyFill="1" applyBorder="1" applyAlignment="1">
      <alignment horizontal="distributed" vertical="distributed"/>
      <protection/>
    </xf>
    <xf numFmtId="0" fontId="0" fillId="0" borderId="16" xfId="62" applyFill="1" applyBorder="1" applyAlignment="1">
      <alignment horizontal="distributed" vertical="distributed"/>
      <protection/>
    </xf>
    <xf numFmtId="0" fontId="0" fillId="0" borderId="32" xfId="62" applyFill="1" applyBorder="1" applyAlignment="1">
      <alignment horizontal="distributed" vertical="distributed"/>
      <protection/>
    </xf>
    <xf numFmtId="0" fontId="0" fillId="0" borderId="11" xfId="62" applyFill="1" applyBorder="1" applyAlignment="1">
      <alignment horizontal="distributed" vertical="distributed"/>
      <protection/>
    </xf>
    <xf numFmtId="0" fontId="0" fillId="0" borderId="28" xfId="62" applyFill="1" applyBorder="1" applyAlignment="1">
      <alignment horizontal="distributed" vertical="distributed"/>
      <protection/>
    </xf>
    <xf numFmtId="38" fontId="0" fillId="0" borderId="14" xfId="50" applyFill="1" applyBorder="1" applyAlignment="1">
      <alignment horizontal="distributed" vertical="distributed"/>
    </xf>
    <xf numFmtId="38" fontId="0" fillId="0" borderId="11" xfId="50" applyFill="1" applyBorder="1" applyAlignment="1">
      <alignment horizontal="distributed" vertical="distributed"/>
    </xf>
    <xf numFmtId="183" fontId="0" fillId="0" borderId="13" xfId="50" applyNumberFormat="1" applyFont="1" applyFill="1" applyBorder="1" applyAlignment="1">
      <alignment horizontal="right" vertical="distributed"/>
    </xf>
    <xf numFmtId="183" fontId="0" fillId="0" borderId="24" xfId="50" applyNumberFormat="1" applyFill="1" applyBorder="1" applyAlignment="1">
      <alignment horizontal="right" vertical="distributed"/>
    </xf>
    <xf numFmtId="0" fontId="0" fillId="0" borderId="35" xfId="62" applyFill="1" applyBorder="1" applyAlignment="1">
      <alignment horizontal="distributed" vertical="distributed"/>
      <protection/>
    </xf>
    <xf numFmtId="0" fontId="0" fillId="0" borderId="0" xfId="62" applyFill="1" applyBorder="1" applyAlignment="1">
      <alignment horizontal="distributed" vertical="distributed"/>
      <protection/>
    </xf>
    <xf numFmtId="0" fontId="0" fillId="0" borderId="23" xfId="62" applyFill="1" applyBorder="1" applyAlignment="1">
      <alignment horizontal="distributed" vertical="distributed"/>
      <protection/>
    </xf>
    <xf numFmtId="38" fontId="0" fillId="0" borderId="13" xfId="50" applyFill="1" applyBorder="1" applyAlignment="1">
      <alignment horizontal="distributed" vertical="distributed"/>
    </xf>
    <xf numFmtId="38" fontId="0" fillId="0" borderId="24" xfId="50" applyFill="1" applyBorder="1" applyAlignment="1">
      <alignment horizontal="distributed" vertical="distributed"/>
    </xf>
    <xf numFmtId="0" fontId="0" fillId="0" borderId="13" xfId="62" applyFill="1" applyBorder="1" applyAlignment="1">
      <alignment horizontal="left"/>
      <protection/>
    </xf>
    <xf numFmtId="0" fontId="0" fillId="0" borderId="30" xfId="62" applyFill="1" applyBorder="1" applyAlignment="1">
      <alignment horizontal="left"/>
      <protection/>
    </xf>
    <xf numFmtId="38" fontId="0" fillId="0" borderId="28" xfId="50" applyFill="1" applyBorder="1" applyAlignment="1">
      <alignment horizontal="distributed" vertical="distributed"/>
    </xf>
    <xf numFmtId="0" fontId="0" fillId="0" borderId="14" xfId="62" applyFill="1" applyBorder="1" applyAlignment="1">
      <alignment horizontal="distributed" vertical="distributed"/>
      <protection/>
    </xf>
    <xf numFmtId="38" fontId="0" fillId="0" borderId="14" xfId="50" applyFill="1" applyBorder="1" applyAlignment="1">
      <alignment horizontal="distributed" vertical="center"/>
    </xf>
    <xf numFmtId="38" fontId="0" fillId="0" borderId="28" xfId="50" applyFill="1" applyBorder="1" applyAlignment="1">
      <alignment horizontal="distributed" vertical="center"/>
    </xf>
    <xf numFmtId="0" fontId="0" fillId="0" borderId="33" xfId="62" applyFill="1" applyBorder="1" applyAlignment="1">
      <alignment horizontal="center" vertical="distributed"/>
      <protection/>
    </xf>
    <xf numFmtId="0" fontId="0" fillId="0" borderId="34" xfId="62" applyFill="1" applyBorder="1" applyAlignment="1">
      <alignment horizontal="center" vertical="distributed"/>
      <protection/>
    </xf>
    <xf numFmtId="0" fontId="0" fillId="0" borderId="31" xfId="62" applyFill="1" applyBorder="1" applyAlignment="1">
      <alignment horizontal="center" vertical="center"/>
      <protection/>
    </xf>
    <xf numFmtId="0" fontId="0" fillId="0" borderId="30" xfId="62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left" vertical="center"/>
      <protection/>
    </xf>
    <xf numFmtId="0" fontId="0" fillId="0" borderId="19" xfId="62" applyFill="1" applyBorder="1" applyAlignment="1">
      <alignment horizontal="left" vertical="center"/>
      <protection/>
    </xf>
    <xf numFmtId="0" fontId="0" fillId="0" borderId="20" xfId="62" applyFill="1" applyBorder="1" applyAlignment="1">
      <alignment horizontal="left" vertical="center"/>
      <protection/>
    </xf>
    <xf numFmtId="0" fontId="0" fillId="0" borderId="34" xfId="62" applyFill="1" applyBorder="1" applyAlignment="1">
      <alignment horizontal="left" vertical="center"/>
      <protection/>
    </xf>
    <xf numFmtId="0" fontId="0" fillId="0" borderId="24" xfId="62" applyFill="1" applyBorder="1" applyAlignment="1">
      <alignment horizontal="left" vertical="center"/>
      <protection/>
    </xf>
    <xf numFmtId="0" fontId="0" fillId="0" borderId="25" xfId="62" applyFill="1" applyBorder="1" applyAlignment="1">
      <alignment horizontal="left" vertical="center"/>
      <protection/>
    </xf>
    <xf numFmtId="38" fontId="0" fillId="0" borderId="12" xfId="50" applyFill="1" applyBorder="1" applyAlignment="1">
      <alignment horizontal="center" vertical="distributed"/>
    </xf>
    <xf numFmtId="38" fontId="0" fillId="0" borderId="20" xfId="50" applyFill="1" applyBorder="1" applyAlignment="1">
      <alignment horizontal="center" vertical="distributed"/>
    </xf>
    <xf numFmtId="38" fontId="0" fillId="0" borderId="13" xfId="50" applyFill="1" applyBorder="1" applyAlignment="1">
      <alignment horizontal="center" vertical="distributed"/>
    </xf>
    <xf numFmtId="38" fontId="0" fillId="0" borderId="25" xfId="50" applyFill="1" applyBorder="1" applyAlignment="1">
      <alignment horizontal="center" vertical="distributed"/>
    </xf>
    <xf numFmtId="0" fontId="0" fillId="0" borderId="12" xfId="62" applyFill="1" applyBorder="1" applyAlignment="1">
      <alignment horizontal="center" vertical="center"/>
      <protection/>
    </xf>
    <xf numFmtId="0" fontId="0" fillId="0" borderId="13" xfId="62" applyFill="1" applyBorder="1" applyAlignment="1">
      <alignment horizontal="center" vertical="center"/>
      <protection/>
    </xf>
    <xf numFmtId="38" fontId="0" fillId="0" borderId="14" xfId="50" applyFill="1" applyBorder="1" applyAlignment="1">
      <alignment horizontal="distributed" vertical="distributed"/>
    </xf>
    <xf numFmtId="38" fontId="0" fillId="0" borderId="28" xfId="50" applyFill="1" applyBorder="1" applyAlignment="1">
      <alignment horizontal="distributed" vertical="distributed"/>
    </xf>
    <xf numFmtId="0" fontId="0" fillId="0" borderId="55" xfId="62" applyFill="1" applyBorder="1" applyAlignment="1">
      <alignment horizontal="distributed" vertical="distributed"/>
      <protection/>
    </xf>
    <xf numFmtId="0" fontId="0" fillId="0" borderId="56" xfId="62" applyFill="1" applyBorder="1" applyAlignment="1">
      <alignment horizontal="distributed" vertical="distributed"/>
      <protection/>
    </xf>
    <xf numFmtId="0" fontId="0" fillId="0" borderId="57" xfId="62" applyFill="1" applyBorder="1" applyAlignment="1">
      <alignment horizontal="distributed" vertical="distributed"/>
      <protection/>
    </xf>
    <xf numFmtId="0" fontId="0" fillId="0" borderId="33" xfId="62" applyNumberFormat="1" applyFont="1" applyFill="1" applyBorder="1" applyAlignment="1">
      <alignment horizontal="left" vertical="center"/>
      <protection/>
    </xf>
    <xf numFmtId="0" fontId="0" fillId="0" borderId="19" xfId="62" applyNumberFormat="1" applyFill="1" applyBorder="1" applyAlignment="1">
      <alignment horizontal="left" vertical="center"/>
      <protection/>
    </xf>
    <xf numFmtId="0" fontId="0" fillId="0" borderId="20" xfId="62" applyNumberFormat="1" applyFill="1" applyBorder="1" applyAlignment="1">
      <alignment horizontal="left" vertical="center"/>
      <protection/>
    </xf>
    <xf numFmtId="0" fontId="0" fillId="0" borderId="34" xfId="62" applyNumberFormat="1" applyFill="1" applyBorder="1" applyAlignment="1">
      <alignment horizontal="left" vertical="center"/>
      <protection/>
    </xf>
    <xf numFmtId="0" fontId="0" fillId="0" borderId="24" xfId="62" applyNumberFormat="1" applyFill="1" applyBorder="1" applyAlignment="1">
      <alignment horizontal="left" vertical="center"/>
      <protection/>
    </xf>
    <xf numFmtId="0" fontId="0" fillId="0" borderId="25" xfId="62" applyNumberFormat="1" applyFill="1" applyBorder="1" applyAlignment="1">
      <alignment horizontal="left"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13" xfId="62" applyFill="1" applyBorder="1" applyAlignment="1">
      <alignment vertical="center"/>
      <protection/>
    </xf>
    <xf numFmtId="0" fontId="0" fillId="0" borderId="45" xfId="62" applyFill="1" applyBorder="1" applyAlignment="1">
      <alignment horizontal="center" vertical="distributed"/>
      <protection/>
    </xf>
    <xf numFmtId="0" fontId="0" fillId="0" borderId="46" xfId="62" applyFill="1" applyBorder="1" applyAlignment="1">
      <alignment horizontal="distributed" vertical="distributed"/>
      <protection/>
    </xf>
    <xf numFmtId="0" fontId="0" fillId="0" borderId="58" xfId="62" applyFill="1" applyBorder="1" applyAlignment="1">
      <alignment horizontal="distributed" vertical="distributed"/>
      <protection/>
    </xf>
    <xf numFmtId="38" fontId="26" fillId="0" borderId="37" xfId="50" applyFont="1" applyFill="1" applyBorder="1" applyAlignment="1">
      <alignment horizontal="center" vertical="distributed"/>
    </xf>
    <xf numFmtId="38" fontId="0" fillId="0" borderId="37" xfId="50" applyFont="1" applyFill="1" applyBorder="1" applyAlignment="1">
      <alignment horizontal="center" vertical="distributed"/>
    </xf>
    <xf numFmtId="0" fontId="27" fillId="0" borderId="0" xfId="62" applyFont="1" applyFill="1" applyAlignment="1">
      <alignment horizontal="distributed" vertical="distributed"/>
      <protection/>
    </xf>
    <xf numFmtId="0" fontId="0" fillId="0" borderId="0" xfId="62" applyFill="1" applyAlignment="1">
      <alignment horizontal="distributed" vertical="distributed"/>
      <protection/>
    </xf>
    <xf numFmtId="0" fontId="0" fillId="0" borderId="59" xfId="62" applyFill="1" applyBorder="1" applyAlignment="1">
      <alignment horizontal="distributed" vertical="distributed"/>
      <protection/>
    </xf>
    <xf numFmtId="0" fontId="0" fillId="0" borderId="60" xfId="62" applyFill="1" applyBorder="1" applyAlignment="1">
      <alignment horizontal="distributed" vertical="distributed"/>
      <protection/>
    </xf>
    <xf numFmtId="0" fontId="0" fillId="0" borderId="61" xfId="62" applyFill="1" applyBorder="1" applyAlignment="1">
      <alignment horizontal="center" vertical="distributed"/>
      <protection/>
    </xf>
    <xf numFmtId="0" fontId="0" fillId="0" borderId="62" xfId="62" applyFill="1" applyBorder="1" applyAlignment="1">
      <alignment horizontal="center" vertical="distributed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40" xfId="62" applyFill="1" applyBorder="1" applyAlignment="1">
      <alignment horizontal="left" vertical="center" shrinkToFit="1"/>
      <protection/>
    </xf>
    <xf numFmtId="0" fontId="0" fillId="0" borderId="63" xfId="62" applyFill="1" applyBorder="1" applyAlignment="1">
      <alignment horizontal="left" vertical="center" shrinkToFit="1"/>
      <protection/>
    </xf>
    <xf numFmtId="38" fontId="0" fillId="0" borderId="64" xfId="50" applyFill="1" applyBorder="1" applyAlignment="1">
      <alignment horizontal="distributed" vertical="distributed"/>
    </xf>
    <xf numFmtId="38" fontId="0" fillId="0" borderId="63" xfId="50" applyFill="1" applyBorder="1" applyAlignment="1">
      <alignment horizontal="distributed" vertical="distributed"/>
    </xf>
    <xf numFmtId="56" fontId="0" fillId="0" borderId="0" xfId="62" applyNumberFormat="1" applyFill="1" applyAlignment="1">
      <alignment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65" xfId="62" applyFont="1" applyFill="1" applyBorder="1" applyAlignment="1">
      <alignment horizontal="center"/>
      <protection/>
    </xf>
    <xf numFmtId="0" fontId="0" fillId="0" borderId="66" xfId="62" applyFont="1" applyFill="1" applyBorder="1" applyAlignment="1">
      <alignment horizontal="center"/>
      <protection/>
    </xf>
    <xf numFmtId="0" fontId="0" fillId="0" borderId="67" xfId="62" applyFont="1" applyFill="1" applyBorder="1" applyAlignment="1">
      <alignment horizontal="center"/>
      <protection/>
    </xf>
    <xf numFmtId="0" fontId="0" fillId="0" borderId="14" xfId="62" applyFont="1" applyFill="1" applyBorder="1" applyAlignment="1">
      <alignment horizontal="left"/>
      <protection/>
    </xf>
    <xf numFmtId="0" fontId="0" fillId="0" borderId="11" xfId="62" applyFont="1" applyFill="1" applyBorder="1" applyAlignment="1">
      <alignment horizontal="left"/>
      <protection/>
    </xf>
    <xf numFmtId="0" fontId="0" fillId="0" borderId="16" xfId="62" applyFont="1" applyFill="1" applyBorder="1" applyAlignment="1">
      <alignment horizontal="left"/>
      <protection/>
    </xf>
    <xf numFmtId="178" fontId="30" fillId="0" borderId="40" xfId="62" applyNumberFormat="1" applyFont="1" applyFill="1" applyBorder="1" applyAlignment="1">
      <alignment horizontal="distributed"/>
      <protection/>
    </xf>
    <xf numFmtId="0" fontId="0" fillId="0" borderId="68" xfId="62" applyFont="1" applyFill="1" applyBorder="1" applyAlignment="1">
      <alignment horizontal="center" vertical="center"/>
      <protection/>
    </xf>
    <xf numFmtId="0" fontId="0" fillId="0" borderId="69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178" fontId="0" fillId="0" borderId="17" xfId="62" applyNumberFormat="1" applyFont="1" applyFill="1" applyBorder="1" applyAlignment="1">
      <alignment horizontal="center" vertical="center"/>
      <protection/>
    </xf>
    <xf numFmtId="178" fontId="0" fillId="0" borderId="18" xfId="62" applyNumberFormat="1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44" fillId="0" borderId="10" xfId="64" applyFill="1" applyBorder="1" applyAlignment="1">
      <alignment horizontal="center" vertical="center"/>
      <protection/>
    </xf>
    <xf numFmtId="0" fontId="44" fillId="0" borderId="47" xfId="64" applyFill="1" applyBorder="1" applyAlignment="1">
      <alignment horizontal="center" vertical="center"/>
      <protection/>
    </xf>
    <xf numFmtId="0" fontId="44" fillId="0" borderId="14" xfId="64" applyFill="1" applyBorder="1" applyAlignment="1">
      <alignment horizontal="left" vertical="center"/>
      <protection/>
    </xf>
    <xf numFmtId="0" fontId="44" fillId="0" borderId="11" xfId="64" applyFill="1" applyBorder="1" applyAlignment="1">
      <alignment horizontal="left" vertical="center"/>
      <protection/>
    </xf>
    <xf numFmtId="0" fontId="44" fillId="0" borderId="28" xfId="64" applyFill="1" applyBorder="1" applyAlignment="1">
      <alignment horizontal="left" vertical="center"/>
      <protection/>
    </xf>
    <xf numFmtId="0" fontId="44" fillId="0" borderId="64" xfId="64" applyFill="1" applyBorder="1" applyAlignment="1">
      <alignment horizontal="center" vertical="center"/>
      <protection/>
    </xf>
    <xf numFmtId="0" fontId="44" fillId="0" borderId="41" xfId="64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 shrinkToFit="1"/>
      <protection/>
    </xf>
    <xf numFmtId="0" fontId="44" fillId="0" borderId="0" xfId="64" applyFill="1" applyBorder="1" applyAlignment="1">
      <alignment horizontal="center" vertical="center" shrinkToFit="1"/>
      <protection/>
    </xf>
    <xf numFmtId="0" fontId="44" fillId="0" borderId="14" xfId="64" applyFill="1" applyBorder="1" applyAlignment="1">
      <alignment horizontal="center" vertical="center"/>
      <protection/>
    </xf>
    <xf numFmtId="0" fontId="44" fillId="0" borderId="16" xfId="64" applyFill="1" applyBorder="1" applyAlignment="1">
      <alignment horizontal="center" vertical="center"/>
      <protection/>
    </xf>
    <xf numFmtId="0" fontId="44" fillId="0" borderId="12" xfId="64" applyFill="1" applyBorder="1" applyAlignment="1">
      <alignment horizontal="center" vertical="center"/>
      <protection/>
    </xf>
    <xf numFmtId="0" fontId="44" fillId="0" borderId="20" xfId="64" applyFill="1" applyBorder="1" applyAlignment="1">
      <alignment horizontal="center" vertical="center"/>
      <protection/>
    </xf>
    <xf numFmtId="0" fontId="44" fillId="0" borderId="13" xfId="64" applyFill="1" applyBorder="1" applyAlignment="1">
      <alignment horizontal="center" vertical="center"/>
      <protection/>
    </xf>
    <xf numFmtId="0" fontId="44" fillId="0" borderId="25" xfId="64" applyFill="1" applyBorder="1" applyAlignment="1">
      <alignment horizontal="center" vertical="center"/>
      <protection/>
    </xf>
    <xf numFmtId="49" fontId="44" fillId="0" borderId="42" xfId="64" applyNumberFormat="1" applyFill="1" applyBorder="1" applyAlignment="1">
      <alignment horizontal="center" vertical="center"/>
      <protection/>
    </xf>
    <xf numFmtId="0" fontId="44" fillId="0" borderId="42" xfId="64" applyFill="1" applyBorder="1" applyAlignment="1">
      <alignment horizontal="center" vertical="center"/>
      <protection/>
    </xf>
    <xf numFmtId="0" fontId="44" fillId="0" borderId="17" xfId="64" applyFill="1" applyBorder="1" applyAlignment="1">
      <alignment horizontal="center" vertical="center"/>
      <protection/>
    </xf>
    <xf numFmtId="0" fontId="44" fillId="0" borderId="18" xfId="64" applyFill="1" applyBorder="1" applyAlignment="1">
      <alignment horizontal="center" vertical="center"/>
      <protection/>
    </xf>
    <xf numFmtId="0" fontId="29" fillId="0" borderId="68" xfId="0" applyFont="1" applyBorder="1" applyAlignment="1">
      <alignment horizontal="distributed" vertical="center" wrapText="1"/>
    </xf>
    <xf numFmtId="0" fontId="29" fillId="0" borderId="69" xfId="0" applyFont="1" applyBorder="1" applyAlignment="1">
      <alignment horizontal="distributed" vertical="center" wrapText="1"/>
    </xf>
    <xf numFmtId="0" fontId="29" fillId="0" borderId="68" xfId="0" applyFont="1" applyBorder="1" applyAlignment="1">
      <alignment horizontal="distributed" vertical="center" wrapText="1"/>
    </xf>
    <xf numFmtId="0" fontId="29" fillId="0" borderId="70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29" fillId="0" borderId="64" xfId="0" applyFont="1" applyBorder="1" applyAlignment="1">
      <alignment horizontal="distributed" vertical="center"/>
    </xf>
    <xf numFmtId="0" fontId="29" fillId="0" borderId="63" xfId="0" applyFont="1" applyBorder="1" applyAlignment="1">
      <alignment horizontal="distributed" vertical="center"/>
    </xf>
    <xf numFmtId="0" fontId="29" fillId="0" borderId="41" xfId="0" applyFont="1" applyBorder="1" applyAlignment="1">
      <alignment horizontal="distributed" vertical="center"/>
    </xf>
    <xf numFmtId="0" fontId="29" fillId="0" borderId="69" xfId="0" applyFont="1" applyBorder="1" applyAlignment="1">
      <alignment horizontal="distributed" vertical="center" wrapText="1"/>
    </xf>
    <xf numFmtId="0" fontId="29" fillId="0" borderId="1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68" xfId="0" applyFont="1" applyBorder="1" applyAlignment="1">
      <alignment horizontal="distributed" vertical="center"/>
    </xf>
    <xf numFmtId="0" fontId="29" fillId="0" borderId="69" xfId="0" applyFont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1" xfId="0" applyFill="1" applyBorder="1" applyAlignment="1">
      <alignment horizontal="center" vertical="center" textRotation="255"/>
    </xf>
    <xf numFmtId="0" fontId="0" fillId="0" borderId="71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/>
    </xf>
    <xf numFmtId="38" fontId="0" fillId="0" borderId="28" xfId="48" applyFont="1" applyFill="1" applyBorder="1" applyAlignment="1">
      <alignment horizontal="center"/>
    </xf>
    <xf numFmtId="193" fontId="0" fillId="0" borderId="14" xfId="48" applyNumberFormat="1" applyFont="1" applyFill="1" applyBorder="1" applyAlignment="1">
      <alignment horizontal="center"/>
    </xf>
    <xf numFmtId="193" fontId="0" fillId="0" borderId="28" xfId="48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36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0" fillId="24" borderId="2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留意事項ver.3.00" xfId="63"/>
    <cellStyle name="標準 3" xfId="64"/>
    <cellStyle name="良い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1038225</xdr:colOff>
      <xdr:row>4</xdr:row>
      <xdr:rowOff>161925</xdr:rowOff>
    </xdr:from>
    <xdr:to>
      <xdr:col>18</xdr:col>
      <xdr:colOff>285750</xdr:colOff>
      <xdr:row>8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7077075" y="1133475"/>
          <a:ext cx="2914650" cy="6762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66675</xdr:rowOff>
    </xdr:from>
    <xdr:to>
      <xdr:col>8</xdr:col>
      <xdr:colOff>295275</xdr:colOff>
      <xdr:row>6</xdr:row>
      <xdr:rowOff>123825</xdr:rowOff>
    </xdr:to>
    <xdr:sp>
      <xdr:nvSpPr>
        <xdr:cNvPr id="2" name="AutoShape 11"/>
        <xdr:cNvSpPr>
          <a:spLocks/>
        </xdr:cNvSpPr>
      </xdr:nvSpPr>
      <xdr:spPr>
        <a:xfrm>
          <a:off x="3810000" y="1038225"/>
          <a:ext cx="1857375" cy="400050"/>
        </a:xfrm>
        <a:prstGeom prst="wedgeRoundRectCallout">
          <a:avLst>
            <a:gd name="adj1" fmla="val 116666"/>
            <a:gd name="adj2" fmla="val 51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確認後までに押印すること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9525</xdr:colOff>
      <xdr:row>15</xdr:row>
      <xdr:rowOff>47625</xdr:rowOff>
    </xdr:from>
    <xdr:to>
      <xdr:col>6</xdr:col>
      <xdr:colOff>1323975</xdr:colOff>
      <xdr:row>16</xdr:row>
      <xdr:rowOff>19050</xdr:rowOff>
    </xdr:to>
    <xdr:sp>
      <xdr:nvSpPr>
        <xdr:cNvPr id="3" name="正方形/長方形 1"/>
        <xdr:cNvSpPr>
          <a:spLocks/>
        </xdr:cNvSpPr>
      </xdr:nvSpPr>
      <xdr:spPr>
        <a:xfrm>
          <a:off x="3381375" y="2905125"/>
          <a:ext cx="1314450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8</xdr:row>
      <xdr:rowOff>66675</xdr:rowOff>
    </xdr:from>
    <xdr:to>
      <xdr:col>6</xdr:col>
      <xdr:colOff>590550</xdr:colOff>
      <xdr:row>11</xdr:row>
      <xdr:rowOff>142875</xdr:rowOff>
    </xdr:to>
    <xdr:sp>
      <xdr:nvSpPr>
        <xdr:cNvPr id="4" name="AutoShape 11"/>
        <xdr:cNvSpPr>
          <a:spLocks/>
        </xdr:cNvSpPr>
      </xdr:nvSpPr>
      <xdr:spPr>
        <a:xfrm>
          <a:off x="1962150" y="1724025"/>
          <a:ext cx="2000250" cy="590550"/>
        </a:xfrm>
        <a:prstGeom prst="wedgeRoundRectCallout">
          <a:avLst>
            <a:gd name="adj1" fmla="val 42856"/>
            <a:gd name="adj2" fmla="val 146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農地の場合、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  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書きで畦畦延長を記入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10</xdr:row>
      <xdr:rowOff>66675</xdr:rowOff>
    </xdr:from>
    <xdr:to>
      <xdr:col>12</xdr:col>
      <xdr:colOff>371475</xdr:colOff>
      <xdr:row>11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7334250" y="2628900"/>
          <a:ext cx="1504950" cy="3333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19</xdr:row>
      <xdr:rowOff>66675</xdr:rowOff>
    </xdr:from>
    <xdr:to>
      <xdr:col>12</xdr:col>
      <xdr:colOff>209550</xdr:colOff>
      <xdr:row>21</xdr:row>
      <xdr:rowOff>142875</xdr:rowOff>
    </xdr:to>
    <xdr:sp>
      <xdr:nvSpPr>
        <xdr:cNvPr id="2" name="AutoShape 11"/>
        <xdr:cNvSpPr>
          <a:spLocks/>
        </xdr:cNvSpPr>
      </xdr:nvSpPr>
      <xdr:spPr>
        <a:xfrm>
          <a:off x="6677025" y="4772025"/>
          <a:ext cx="2000250" cy="552450"/>
        </a:xfrm>
        <a:prstGeom prst="wedgeRoundRectCallout">
          <a:avLst>
            <a:gd name="adj1" fmla="val 34287"/>
            <a:gd name="adj2" fmla="val -37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農地の場合、限度額を記入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17</xdr:row>
      <xdr:rowOff>9525</xdr:rowOff>
    </xdr:from>
    <xdr:to>
      <xdr:col>10</xdr:col>
      <xdr:colOff>666750</xdr:colOff>
      <xdr:row>18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4772025" y="3590925"/>
          <a:ext cx="2495550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85725</xdr:rowOff>
    </xdr:from>
    <xdr:to>
      <xdr:col>10</xdr:col>
      <xdr:colOff>438150</xdr:colOff>
      <xdr:row>11</xdr:row>
      <xdr:rowOff>180975</xdr:rowOff>
    </xdr:to>
    <xdr:sp>
      <xdr:nvSpPr>
        <xdr:cNvPr id="2" name="AutoShape 11"/>
        <xdr:cNvSpPr>
          <a:spLocks/>
        </xdr:cNvSpPr>
      </xdr:nvSpPr>
      <xdr:spPr>
        <a:xfrm>
          <a:off x="4810125" y="1666875"/>
          <a:ext cx="2228850" cy="781050"/>
        </a:xfrm>
        <a:prstGeom prst="wedgeRoundRectCallout">
          <a:avLst>
            <a:gd name="adj1" fmla="val 3500"/>
            <a:gd name="adj2" fmla="val 203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積上げ単価を使用する場合は単価の根拠を整理しておくこと。諸経費率は総単協議用資料から引用。</a:t>
          </a:r>
        </a:p>
      </xdr:txBody>
    </xdr:sp>
    <xdr:clientData/>
  </xdr:twoCellAnchor>
  <xdr:twoCellAnchor>
    <xdr:from>
      <xdr:col>0</xdr:col>
      <xdr:colOff>876300</xdr:colOff>
      <xdr:row>28</xdr:row>
      <xdr:rowOff>38100</xdr:rowOff>
    </xdr:from>
    <xdr:to>
      <xdr:col>10</xdr:col>
      <xdr:colOff>619125</xdr:colOff>
      <xdr:row>29</xdr:row>
      <xdr:rowOff>76200</xdr:rowOff>
    </xdr:to>
    <xdr:sp>
      <xdr:nvSpPr>
        <xdr:cNvPr id="3" name="正方形/長方形 3"/>
        <xdr:cNvSpPr>
          <a:spLocks/>
        </xdr:cNvSpPr>
      </xdr:nvSpPr>
      <xdr:spPr>
        <a:xfrm>
          <a:off x="876300" y="6029325"/>
          <a:ext cx="6343650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190500</xdr:rowOff>
    </xdr:from>
    <xdr:to>
      <xdr:col>4</xdr:col>
      <xdr:colOff>133350</xdr:colOff>
      <xdr:row>35</xdr:row>
      <xdr:rowOff>123825</xdr:rowOff>
    </xdr:to>
    <xdr:sp>
      <xdr:nvSpPr>
        <xdr:cNvPr id="4" name="AutoShape 11"/>
        <xdr:cNvSpPr>
          <a:spLocks/>
        </xdr:cNvSpPr>
      </xdr:nvSpPr>
      <xdr:spPr>
        <a:xfrm>
          <a:off x="885825" y="7277100"/>
          <a:ext cx="2219325" cy="371475"/>
        </a:xfrm>
        <a:prstGeom prst="wedgeRoundRectCallout">
          <a:avLst>
            <a:gd name="adj1" fmla="val -13384"/>
            <a:gd name="adj2" fmla="val -308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小運搬の計上もれに注意すること</a:t>
          </a:r>
        </a:p>
      </xdr:txBody>
    </xdr:sp>
    <xdr:clientData/>
  </xdr:twoCellAnchor>
  <xdr:twoCellAnchor>
    <xdr:from>
      <xdr:col>3</xdr:col>
      <xdr:colOff>314325</xdr:colOff>
      <xdr:row>38</xdr:row>
      <xdr:rowOff>152400</xdr:rowOff>
    </xdr:from>
    <xdr:to>
      <xdr:col>9</xdr:col>
      <xdr:colOff>85725</xdr:colOff>
      <xdr:row>43</xdr:row>
      <xdr:rowOff>209550</xdr:rowOff>
    </xdr:to>
    <xdr:sp>
      <xdr:nvSpPr>
        <xdr:cNvPr id="5" name="AutoShape 70"/>
        <xdr:cNvSpPr>
          <a:spLocks/>
        </xdr:cNvSpPr>
      </xdr:nvSpPr>
      <xdr:spPr>
        <a:xfrm>
          <a:off x="2905125" y="8334375"/>
          <a:ext cx="3228975" cy="1152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総合単価＋積上単価で積算する場合、積上単価の金額の割合が総合単価の金額の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％以上になると、総合単価の使用は不可となるため、積上積算を行う。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7</xdr:row>
      <xdr:rowOff>47625</xdr:rowOff>
    </xdr:from>
    <xdr:to>
      <xdr:col>1</xdr:col>
      <xdr:colOff>219075</xdr:colOff>
      <xdr:row>7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1009650" y="2247900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38100</xdr:rowOff>
    </xdr:from>
    <xdr:to>
      <xdr:col>6</xdr:col>
      <xdr:colOff>619125</xdr:colOff>
      <xdr:row>7</xdr:row>
      <xdr:rowOff>276225</xdr:rowOff>
    </xdr:to>
    <xdr:sp>
      <xdr:nvSpPr>
        <xdr:cNvPr id="2" name="円/楕円 2"/>
        <xdr:cNvSpPr>
          <a:spLocks/>
        </xdr:cNvSpPr>
      </xdr:nvSpPr>
      <xdr:spPr>
        <a:xfrm>
          <a:off x="6162675" y="2238375"/>
          <a:ext cx="5238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1981200</xdr:colOff>
      <xdr:row>33</xdr:row>
      <xdr:rowOff>238125</xdr:rowOff>
    </xdr:from>
    <xdr:to>
      <xdr:col>8</xdr:col>
      <xdr:colOff>819150</xdr:colOff>
      <xdr:row>46</xdr:row>
      <xdr:rowOff>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610850"/>
          <a:ext cx="524827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22</xdr:row>
      <xdr:rowOff>142875</xdr:rowOff>
    </xdr:from>
    <xdr:to>
      <xdr:col>11</xdr:col>
      <xdr:colOff>390525</xdr:colOff>
      <xdr:row>27</xdr:row>
      <xdr:rowOff>266700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058025"/>
          <a:ext cx="2790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14</xdr:row>
      <xdr:rowOff>190500</xdr:rowOff>
    </xdr:from>
    <xdr:to>
      <xdr:col>7</xdr:col>
      <xdr:colOff>323850</xdr:colOff>
      <xdr:row>20</xdr:row>
      <xdr:rowOff>114300</xdr:rowOff>
    </xdr:to>
    <xdr:pic>
      <xdr:nvPicPr>
        <xdr:cNvPr id="5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591050"/>
          <a:ext cx="3476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23</xdr:row>
      <xdr:rowOff>104775</xdr:rowOff>
    </xdr:from>
    <xdr:to>
      <xdr:col>2</xdr:col>
      <xdr:colOff>0</xdr:colOff>
      <xdr:row>24</xdr:row>
      <xdr:rowOff>257175</xdr:rowOff>
    </xdr:to>
    <xdr:sp>
      <xdr:nvSpPr>
        <xdr:cNvPr id="6" name="正方形/長方形 6"/>
        <xdr:cNvSpPr>
          <a:spLocks/>
        </xdr:cNvSpPr>
      </xdr:nvSpPr>
      <xdr:spPr>
        <a:xfrm>
          <a:off x="2790825" y="7334250"/>
          <a:ext cx="285750" cy="466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21</xdr:row>
      <xdr:rowOff>257175</xdr:rowOff>
    </xdr:from>
    <xdr:to>
      <xdr:col>6</xdr:col>
      <xdr:colOff>133350</xdr:colOff>
      <xdr:row>23</xdr:row>
      <xdr:rowOff>209550</xdr:rowOff>
    </xdr:to>
    <xdr:sp>
      <xdr:nvSpPr>
        <xdr:cNvPr id="7" name="AutoShape 11"/>
        <xdr:cNvSpPr>
          <a:spLocks/>
        </xdr:cNvSpPr>
      </xdr:nvSpPr>
      <xdr:spPr>
        <a:xfrm>
          <a:off x="4343400" y="6858000"/>
          <a:ext cx="1857375" cy="581025"/>
        </a:xfrm>
        <a:prstGeom prst="wedgeRoundRectCallout">
          <a:avLst>
            <a:gd name="adj1" fmla="val -123337"/>
            <a:gd name="adj2" fmla="val 67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境界の位置を必ず図示すること</a:t>
          </a:r>
        </a:p>
      </xdr:txBody>
    </xdr:sp>
    <xdr:clientData/>
  </xdr:twoCellAnchor>
  <xdr:twoCellAnchor>
    <xdr:from>
      <xdr:col>2</xdr:col>
      <xdr:colOff>438150</xdr:colOff>
      <xdr:row>14</xdr:row>
      <xdr:rowOff>161925</xdr:rowOff>
    </xdr:from>
    <xdr:to>
      <xdr:col>6</xdr:col>
      <xdr:colOff>600075</xdr:colOff>
      <xdr:row>20</xdr:row>
      <xdr:rowOff>200025</xdr:rowOff>
    </xdr:to>
    <xdr:sp>
      <xdr:nvSpPr>
        <xdr:cNvPr id="8" name="正方形/長方形 8"/>
        <xdr:cNvSpPr>
          <a:spLocks/>
        </xdr:cNvSpPr>
      </xdr:nvSpPr>
      <xdr:spPr>
        <a:xfrm>
          <a:off x="3514725" y="4562475"/>
          <a:ext cx="3152775" cy="19240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104775</xdr:rowOff>
    </xdr:from>
    <xdr:to>
      <xdr:col>6</xdr:col>
      <xdr:colOff>581025</xdr:colOff>
      <xdr:row>14</xdr:row>
      <xdr:rowOff>57150</xdr:rowOff>
    </xdr:to>
    <xdr:sp>
      <xdr:nvSpPr>
        <xdr:cNvPr id="9" name="AutoShape 11"/>
        <xdr:cNvSpPr>
          <a:spLocks/>
        </xdr:cNvSpPr>
      </xdr:nvSpPr>
      <xdr:spPr>
        <a:xfrm>
          <a:off x="4791075" y="3876675"/>
          <a:ext cx="1857375" cy="581025"/>
        </a:xfrm>
        <a:prstGeom prst="wedgeRoundRectCallout">
          <a:avLst>
            <a:gd name="adj1" fmla="val -43337"/>
            <a:gd name="adj2" fmla="val 144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工事内容は明細書計上項目をすべて記入すること。</a:t>
          </a:r>
        </a:p>
      </xdr:txBody>
    </xdr:sp>
    <xdr:clientData/>
  </xdr:twoCellAnchor>
  <xdr:twoCellAnchor>
    <xdr:from>
      <xdr:col>2</xdr:col>
      <xdr:colOff>466725</xdr:colOff>
      <xdr:row>28</xdr:row>
      <xdr:rowOff>219075</xdr:rowOff>
    </xdr:from>
    <xdr:to>
      <xdr:col>4</xdr:col>
      <xdr:colOff>552450</xdr:colOff>
      <xdr:row>30</xdr:row>
      <xdr:rowOff>85725</xdr:rowOff>
    </xdr:to>
    <xdr:sp>
      <xdr:nvSpPr>
        <xdr:cNvPr id="10" name="正方形/長方形 10"/>
        <xdr:cNvSpPr>
          <a:spLocks/>
        </xdr:cNvSpPr>
      </xdr:nvSpPr>
      <xdr:spPr>
        <a:xfrm>
          <a:off x="3543300" y="9020175"/>
          <a:ext cx="1524000" cy="4953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742950</xdr:colOff>
      <xdr:row>29</xdr:row>
      <xdr:rowOff>190500</xdr:rowOff>
    </xdr:from>
    <xdr:to>
      <xdr:col>1</xdr:col>
      <xdr:colOff>1571625</xdr:colOff>
      <xdr:row>30</xdr:row>
      <xdr:rowOff>247650</xdr:rowOff>
    </xdr:to>
    <xdr:sp>
      <xdr:nvSpPr>
        <xdr:cNvPr id="11" name="AutoShape 11"/>
        <xdr:cNvSpPr>
          <a:spLocks/>
        </xdr:cNvSpPr>
      </xdr:nvSpPr>
      <xdr:spPr>
        <a:xfrm>
          <a:off x="742950" y="9305925"/>
          <a:ext cx="1857375" cy="371475"/>
        </a:xfrm>
        <a:prstGeom prst="wedgeRoundRectCallout">
          <a:avLst>
            <a:gd name="adj1" fmla="val 111537"/>
            <a:gd name="adj2" fmla="val -48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小運搬距離を記載すること</a:t>
          </a:r>
        </a:p>
      </xdr:txBody>
    </xdr:sp>
    <xdr:clientData/>
  </xdr:twoCellAnchor>
  <xdr:twoCellAnchor>
    <xdr:from>
      <xdr:col>0</xdr:col>
      <xdr:colOff>76200</xdr:colOff>
      <xdr:row>14</xdr:row>
      <xdr:rowOff>142875</xdr:rowOff>
    </xdr:from>
    <xdr:to>
      <xdr:col>1</xdr:col>
      <xdr:colOff>1666875</xdr:colOff>
      <xdr:row>16</xdr:row>
      <xdr:rowOff>228600</xdr:rowOff>
    </xdr:to>
    <xdr:sp>
      <xdr:nvSpPr>
        <xdr:cNvPr id="12" name="AutoShape 11"/>
        <xdr:cNvSpPr>
          <a:spLocks/>
        </xdr:cNvSpPr>
      </xdr:nvSpPr>
      <xdr:spPr>
        <a:xfrm>
          <a:off x="76200" y="4543425"/>
          <a:ext cx="2619375" cy="714375"/>
        </a:xfrm>
        <a:prstGeom prst="wedgeRoundRectCallout">
          <a:avLst>
            <a:gd name="adj1" fmla="val 22189"/>
            <a:gd name="adj2" fmla="val 10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複数工区ある場合は、工区毎の標準断面図が必要。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枚に入りきらない場合は別紙とする。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19050</xdr:rowOff>
    </xdr:from>
    <xdr:to>
      <xdr:col>1</xdr:col>
      <xdr:colOff>1200150</xdr:colOff>
      <xdr:row>3</xdr:row>
      <xdr:rowOff>19050</xdr:rowOff>
    </xdr:to>
    <xdr:sp>
      <xdr:nvSpPr>
        <xdr:cNvPr id="1" name="Oval 2"/>
        <xdr:cNvSpPr>
          <a:spLocks/>
        </xdr:cNvSpPr>
      </xdr:nvSpPr>
      <xdr:spPr>
        <a:xfrm>
          <a:off x="638175" y="619125"/>
          <a:ext cx="752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14</xdr:row>
      <xdr:rowOff>66675</xdr:rowOff>
    </xdr:from>
    <xdr:to>
      <xdr:col>1</xdr:col>
      <xdr:colOff>781050</xdr:colOff>
      <xdr:row>14</xdr:row>
      <xdr:rowOff>219075</xdr:rowOff>
    </xdr:to>
    <xdr:sp>
      <xdr:nvSpPr>
        <xdr:cNvPr id="2" name="Oval 3"/>
        <xdr:cNvSpPr>
          <a:spLocks/>
        </xdr:cNvSpPr>
      </xdr:nvSpPr>
      <xdr:spPr>
        <a:xfrm>
          <a:off x="180975" y="3752850"/>
          <a:ext cx="7905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4</xdr:row>
      <xdr:rowOff>85725</xdr:rowOff>
    </xdr:from>
    <xdr:to>
      <xdr:col>15</xdr:col>
      <xdr:colOff>295275</xdr:colOff>
      <xdr:row>4</xdr:row>
      <xdr:rowOff>228600</xdr:rowOff>
    </xdr:to>
    <xdr:sp>
      <xdr:nvSpPr>
        <xdr:cNvPr id="3" name="Oval 5"/>
        <xdr:cNvSpPr>
          <a:spLocks/>
        </xdr:cNvSpPr>
      </xdr:nvSpPr>
      <xdr:spPr>
        <a:xfrm>
          <a:off x="9858375" y="1200150"/>
          <a:ext cx="581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19050</xdr:rowOff>
    </xdr:from>
    <xdr:to>
      <xdr:col>16</xdr:col>
      <xdr:colOff>152400</xdr:colOff>
      <xdr:row>9</xdr:row>
      <xdr:rowOff>104775</xdr:rowOff>
    </xdr:to>
    <xdr:sp>
      <xdr:nvSpPr>
        <xdr:cNvPr id="4" name="正方形/長方形 8"/>
        <xdr:cNvSpPr>
          <a:spLocks/>
        </xdr:cNvSpPr>
      </xdr:nvSpPr>
      <xdr:spPr>
        <a:xfrm>
          <a:off x="7943850" y="1647825"/>
          <a:ext cx="3143250" cy="8572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1</xdr:row>
      <xdr:rowOff>0</xdr:rowOff>
    </xdr:from>
    <xdr:to>
      <xdr:col>15</xdr:col>
      <xdr:colOff>495300</xdr:colOff>
      <xdr:row>3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7629525" y="428625"/>
          <a:ext cx="3009900" cy="581025"/>
        </a:xfrm>
        <a:prstGeom prst="wedgeRoundRectCallout">
          <a:avLst>
            <a:gd name="adj1" fmla="val -10444"/>
            <a:gd name="adj2" fmla="val 184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軽微変更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農林局が記入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重要変更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農地・水保全課が記入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6</xdr:row>
      <xdr:rowOff>104775</xdr:rowOff>
    </xdr:from>
    <xdr:to>
      <xdr:col>10</xdr:col>
      <xdr:colOff>495300</xdr:colOff>
      <xdr:row>7</xdr:row>
      <xdr:rowOff>9525</xdr:rowOff>
    </xdr:to>
    <xdr:sp>
      <xdr:nvSpPr>
        <xdr:cNvPr id="1" name="Oval 1"/>
        <xdr:cNvSpPr>
          <a:spLocks/>
        </xdr:cNvSpPr>
      </xdr:nvSpPr>
      <xdr:spPr>
        <a:xfrm>
          <a:off x="7562850" y="15621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</xdr:row>
      <xdr:rowOff>133350</xdr:rowOff>
    </xdr:from>
    <xdr:to>
      <xdr:col>13</xdr:col>
      <xdr:colOff>104775</xdr:colOff>
      <xdr:row>4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8896350" y="809625"/>
          <a:ext cx="676275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0</xdr:rowOff>
    </xdr:from>
    <xdr:to>
      <xdr:col>7</xdr:col>
      <xdr:colOff>342900</xdr:colOff>
      <xdr:row>7</xdr:row>
      <xdr:rowOff>9525</xdr:rowOff>
    </xdr:to>
    <xdr:sp>
      <xdr:nvSpPr>
        <xdr:cNvPr id="1" name="Oval 1"/>
        <xdr:cNvSpPr>
          <a:spLocks/>
        </xdr:cNvSpPr>
      </xdr:nvSpPr>
      <xdr:spPr>
        <a:xfrm flipH="1">
          <a:off x="4772025" y="13049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2</xdr:row>
      <xdr:rowOff>152400</xdr:rowOff>
    </xdr:from>
    <xdr:to>
      <xdr:col>9</xdr:col>
      <xdr:colOff>238125</xdr:colOff>
      <xdr:row>3</xdr:row>
      <xdr:rowOff>219075</xdr:rowOff>
    </xdr:to>
    <xdr:sp>
      <xdr:nvSpPr>
        <xdr:cNvPr id="2" name="角丸四角形 3"/>
        <xdr:cNvSpPr>
          <a:spLocks/>
        </xdr:cNvSpPr>
      </xdr:nvSpPr>
      <xdr:spPr>
        <a:xfrm>
          <a:off x="5762625" y="704850"/>
          <a:ext cx="65722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21</xdr:row>
      <xdr:rowOff>200025</xdr:rowOff>
    </xdr:from>
    <xdr:to>
      <xdr:col>9</xdr:col>
      <xdr:colOff>523875</xdr:colOff>
      <xdr:row>26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295400" y="7496175"/>
          <a:ext cx="4695825" cy="1685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・この審査表は重要変更協議の際に農政局に提出します。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・農政局が審査した日付をもって、変更協議にかかる箇所の工事にとりかかることができます。</a:t>
          </a:r>
        </a:p>
      </xdr:txBody>
    </xdr:sp>
    <xdr:clientData/>
  </xdr:twoCellAnchor>
  <xdr:twoCellAnchor>
    <xdr:from>
      <xdr:col>0</xdr:col>
      <xdr:colOff>47625</xdr:colOff>
      <xdr:row>8</xdr:row>
      <xdr:rowOff>95250</xdr:rowOff>
    </xdr:from>
    <xdr:to>
      <xdr:col>11</xdr:col>
      <xdr:colOff>609600</xdr:colOff>
      <xdr:row>17</xdr:row>
      <xdr:rowOff>257175</xdr:rowOff>
    </xdr:to>
    <xdr:sp>
      <xdr:nvSpPr>
        <xdr:cNvPr id="2" name="正方形/長方形 8"/>
        <xdr:cNvSpPr>
          <a:spLocks/>
        </xdr:cNvSpPr>
      </xdr:nvSpPr>
      <xdr:spPr>
        <a:xfrm>
          <a:off x="47625" y="2933700"/>
          <a:ext cx="7277100" cy="32480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200025</xdr:rowOff>
    </xdr:from>
    <xdr:to>
      <xdr:col>9</xdr:col>
      <xdr:colOff>847725</xdr:colOff>
      <xdr:row>19</xdr:row>
      <xdr:rowOff>276225</xdr:rowOff>
    </xdr:to>
    <xdr:sp>
      <xdr:nvSpPr>
        <xdr:cNvPr id="3" name="AutoShape 11"/>
        <xdr:cNvSpPr>
          <a:spLocks/>
        </xdr:cNvSpPr>
      </xdr:nvSpPr>
      <xdr:spPr>
        <a:xfrm>
          <a:off x="3800475" y="6467475"/>
          <a:ext cx="2514600" cy="419100"/>
        </a:xfrm>
        <a:prstGeom prst="wedgeRoundRectCallout">
          <a:avLst>
            <a:gd name="adj1" fmla="val 15532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農地・水保全課が記入</a:t>
          </a:r>
        </a:p>
      </xdr:txBody>
    </xdr:sp>
    <xdr:clientData/>
  </xdr:twoCellAnchor>
  <xdr:twoCellAnchor>
    <xdr:from>
      <xdr:col>1</xdr:col>
      <xdr:colOff>723900</xdr:colOff>
      <xdr:row>5</xdr:row>
      <xdr:rowOff>57150</xdr:rowOff>
    </xdr:from>
    <xdr:to>
      <xdr:col>10</xdr:col>
      <xdr:colOff>285750</xdr:colOff>
      <xdr:row>7</xdr:row>
      <xdr:rowOff>304800</xdr:rowOff>
    </xdr:to>
    <xdr:sp>
      <xdr:nvSpPr>
        <xdr:cNvPr id="4" name="正方形/長方形 8"/>
        <xdr:cNvSpPr>
          <a:spLocks/>
        </xdr:cNvSpPr>
      </xdr:nvSpPr>
      <xdr:spPr>
        <a:xfrm>
          <a:off x="1457325" y="1866900"/>
          <a:ext cx="5191125" cy="93345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180975</xdr:rowOff>
    </xdr:from>
    <xdr:to>
      <xdr:col>5</xdr:col>
      <xdr:colOff>66675</xdr:colOff>
      <xdr:row>3</xdr:row>
      <xdr:rowOff>257175</xdr:rowOff>
    </xdr:to>
    <xdr:sp>
      <xdr:nvSpPr>
        <xdr:cNvPr id="5" name="AutoShape 11"/>
        <xdr:cNvSpPr>
          <a:spLocks/>
        </xdr:cNvSpPr>
      </xdr:nvSpPr>
      <xdr:spPr>
        <a:xfrm>
          <a:off x="962025" y="962025"/>
          <a:ext cx="2514600" cy="419100"/>
        </a:xfrm>
        <a:prstGeom prst="wedgeRoundRectCallout">
          <a:avLst>
            <a:gd name="adj1" fmla="val 14013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金額は千円単位で記入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266700</xdr:colOff>
      <xdr:row>2</xdr:row>
      <xdr:rowOff>0</xdr:rowOff>
    </xdr:from>
    <xdr:to>
      <xdr:col>10</xdr:col>
      <xdr:colOff>219075</xdr:colOff>
      <xdr:row>3</xdr:row>
      <xdr:rowOff>85725</xdr:rowOff>
    </xdr:to>
    <xdr:sp>
      <xdr:nvSpPr>
        <xdr:cNvPr id="6" name="AutoShape 11"/>
        <xdr:cNvSpPr>
          <a:spLocks/>
        </xdr:cNvSpPr>
      </xdr:nvSpPr>
      <xdr:spPr>
        <a:xfrm>
          <a:off x="5391150" y="781050"/>
          <a:ext cx="1190625" cy="428625"/>
        </a:xfrm>
        <a:prstGeom prst="wedgeRoundRectCallout">
          <a:avLst>
            <a:gd name="adj1" fmla="val 73199"/>
            <a:gd name="adj2" fmla="val 20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増減率を記入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28575</xdr:colOff>
      <xdr:row>5</xdr:row>
      <xdr:rowOff>57150</xdr:rowOff>
    </xdr:from>
    <xdr:to>
      <xdr:col>11</xdr:col>
      <xdr:colOff>666750</xdr:colOff>
      <xdr:row>7</xdr:row>
      <xdr:rowOff>304800</xdr:rowOff>
    </xdr:to>
    <xdr:sp>
      <xdr:nvSpPr>
        <xdr:cNvPr id="7" name="正方形/長方形 8"/>
        <xdr:cNvSpPr>
          <a:spLocks/>
        </xdr:cNvSpPr>
      </xdr:nvSpPr>
      <xdr:spPr>
        <a:xfrm>
          <a:off x="6743700" y="1866900"/>
          <a:ext cx="638175" cy="93345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AR75"/>
  <sheetViews>
    <sheetView view="pageBreakPreview" zoomScaleSheetLayoutView="100" zoomScalePageLayoutView="0" workbookViewId="0" topLeftCell="A7">
      <selection activeCell="BC11" sqref="BC11"/>
    </sheetView>
  </sheetViews>
  <sheetFormatPr defaultColWidth="2.625" defaultRowHeight="13.5"/>
  <sheetData>
    <row r="2" spans="2:3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2:37" ht="13.5">
      <c r="B10" s="377" t="s">
        <v>383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</row>
    <row r="11" spans="2:37" ht="13.5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</row>
    <row r="12" spans="2:37" ht="13.5"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</row>
    <row r="13" spans="2:37" ht="13.5"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</row>
    <row r="14" spans="2:37" ht="13.5"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</row>
    <row r="15" spans="2:37" ht="13.5"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</row>
    <row r="16" spans="2:37" ht="13.5"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</row>
    <row r="17" spans="2:37" ht="13.5"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</row>
    <row r="18" spans="2:37" ht="13.5"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</row>
    <row r="19" spans="2:37" ht="13.5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</row>
    <row r="20" spans="2:37" ht="13.5"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</row>
    <row r="21" spans="2:3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2:3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13.5">
      <c r="B43" s="1"/>
      <c r="C43" s="379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</row>
    <row r="44" spans="2:37" ht="13.5">
      <c r="B44" s="1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</row>
    <row r="45" spans="2:37" ht="13.5">
      <c r="B45" s="1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</row>
    <row r="46" spans="2:37" ht="13.5">
      <c r="B46" s="1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</row>
    <row r="47" spans="2:37" ht="13.5">
      <c r="B47" s="1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</row>
    <row r="48" spans="2:3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44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R52" s="1"/>
    </row>
    <row r="53" spans="2:37" ht="13.5">
      <c r="B53" s="1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</row>
    <row r="54" spans="2:37" ht="13.5">
      <c r="B54" s="1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</row>
    <row r="55" spans="2:37" ht="13.5">
      <c r="B55" s="1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</row>
    <row r="56" spans="1:37" ht="13.5">
      <c r="A56" s="1"/>
      <c r="B56" s="1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</row>
    <row r="57" spans="1:3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75" ht="13.5">
      <c r="AH75" s="17"/>
    </row>
  </sheetData>
  <sheetProtection/>
  <mergeCells count="3">
    <mergeCell ref="B10:AK20"/>
    <mergeCell ref="C43:AK47"/>
    <mergeCell ref="C53:AK56"/>
  </mergeCells>
  <printOptions/>
  <pageMargins left="0.3937007874015748" right="0.2362204724409449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1:N42"/>
  <sheetViews>
    <sheetView view="pageBreakPreview" zoomScaleNormal="85" zoomScaleSheetLayoutView="100" zoomScalePageLayoutView="0" workbookViewId="0" topLeftCell="A1">
      <selection activeCell="C15" sqref="C15:N15"/>
    </sheetView>
  </sheetViews>
  <sheetFormatPr defaultColWidth="9.00390625" defaultRowHeight="13.5"/>
  <cols>
    <col min="1" max="1" width="3.25390625" style="0" customWidth="1"/>
    <col min="2" max="2" width="13.625" style="0" customWidth="1"/>
    <col min="3" max="3" width="7.125" style="0" bestFit="1" customWidth="1"/>
    <col min="4" max="4" width="13.625" style="0" customWidth="1"/>
    <col min="6" max="6" width="7.125" style="0" customWidth="1"/>
    <col min="7" max="7" width="6.75390625" style="0" bestFit="1" customWidth="1"/>
    <col min="8" max="8" width="7.125" style="0" bestFit="1" customWidth="1"/>
    <col min="9" max="9" width="13.50390625" style="0" customWidth="1"/>
  </cols>
  <sheetData>
    <row r="1" ht="33" customHeight="1">
      <c r="B1" s="259"/>
    </row>
    <row r="2" ht="10.5" customHeight="1"/>
    <row r="3" ht="13.5">
      <c r="B3" t="s">
        <v>45</v>
      </c>
    </row>
    <row r="4" spans="2:14" ht="18.75">
      <c r="B4" s="635" t="s">
        <v>85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</row>
    <row r="6" spans="2:9" ht="13.5">
      <c r="B6" s="3" t="s">
        <v>346</v>
      </c>
      <c r="C6" s="3" t="s">
        <v>347</v>
      </c>
      <c r="D6" s="3" t="s">
        <v>348</v>
      </c>
      <c r="E6" s="3" t="s">
        <v>349</v>
      </c>
      <c r="F6" s="648" t="s">
        <v>350</v>
      </c>
      <c r="G6" s="648"/>
      <c r="H6" s="3" t="s">
        <v>351</v>
      </c>
      <c r="I6" s="3" t="s">
        <v>352</v>
      </c>
    </row>
    <row r="7" spans="2:9" ht="13.5">
      <c r="B7" s="3" t="str">
        <f>'計変３'!B7</f>
        <v>24年災</v>
      </c>
      <c r="C7" s="266" t="str">
        <f>'計変３'!C7</f>
        <v>田</v>
      </c>
      <c r="D7" s="3" t="s">
        <v>86</v>
      </c>
      <c r="E7" s="3" t="str">
        <f>'計変３'!G7</f>
        <v>B町</v>
      </c>
      <c r="F7" s="267" t="s">
        <v>87</v>
      </c>
      <c r="G7" s="260" t="s">
        <v>88</v>
      </c>
      <c r="H7" s="261" t="s">
        <v>353</v>
      </c>
      <c r="I7" s="3">
        <f>'計変３'!L7</f>
        <v>2</v>
      </c>
    </row>
    <row r="9" spans="2:14" ht="13.5">
      <c r="B9" s="3" t="s">
        <v>46</v>
      </c>
      <c r="C9" s="649" t="s">
        <v>47</v>
      </c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1"/>
    </row>
    <row r="10" spans="2:14" ht="13.5">
      <c r="B10" s="645" t="s">
        <v>336</v>
      </c>
      <c r="C10" s="642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4"/>
    </row>
    <row r="11" spans="2:14" ht="13.5">
      <c r="B11" s="646"/>
      <c r="C11" s="636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8"/>
    </row>
    <row r="12" spans="2:14" ht="13.5">
      <c r="B12" s="646"/>
      <c r="C12" s="636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8"/>
    </row>
    <row r="13" spans="2:14" ht="13.5">
      <c r="B13" s="646"/>
      <c r="C13" s="636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8"/>
    </row>
    <row r="14" spans="2:14" ht="13.5">
      <c r="B14" s="646"/>
      <c r="C14" s="636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8"/>
    </row>
    <row r="15" spans="2:14" ht="13.5">
      <c r="B15" s="646"/>
      <c r="C15" s="636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8"/>
    </row>
    <row r="16" spans="2:14" ht="13.5">
      <c r="B16" s="646"/>
      <c r="C16" s="636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8"/>
    </row>
    <row r="17" spans="2:14" ht="13.5">
      <c r="B17" s="646"/>
      <c r="C17" s="636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8"/>
    </row>
    <row r="18" spans="2:14" ht="13.5">
      <c r="B18" s="646"/>
      <c r="C18" s="636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8"/>
    </row>
    <row r="19" spans="2:14" ht="13.5">
      <c r="B19" s="646"/>
      <c r="C19" s="636"/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8"/>
    </row>
    <row r="20" spans="2:14" ht="13.5">
      <c r="B20" s="647"/>
      <c r="C20" s="639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1"/>
    </row>
    <row r="21" spans="2:14" ht="13.5">
      <c r="B21" s="645" t="s">
        <v>363</v>
      </c>
      <c r="C21" s="642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4"/>
    </row>
    <row r="22" spans="2:14" ht="13.5">
      <c r="B22" s="646"/>
      <c r="C22" s="636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8"/>
    </row>
    <row r="23" spans="2:14" ht="13.5">
      <c r="B23" s="646"/>
      <c r="C23" s="636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8"/>
    </row>
    <row r="24" spans="2:14" ht="13.5">
      <c r="B24" s="646"/>
      <c r="C24" s="636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8"/>
    </row>
    <row r="25" spans="2:14" ht="13.5">
      <c r="B25" s="646"/>
      <c r="C25" s="636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8"/>
    </row>
    <row r="26" spans="2:14" ht="13.5">
      <c r="B26" s="646"/>
      <c r="C26" s="636" t="s">
        <v>388</v>
      </c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8"/>
    </row>
    <row r="27" spans="2:14" ht="13.5">
      <c r="B27" s="646"/>
      <c r="C27" s="636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8"/>
    </row>
    <row r="28" spans="2:14" ht="13.5">
      <c r="B28" s="646"/>
      <c r="C28" s="636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8"/>
    </row>
    <row r="29" spans="2:14" ht="13.5">
      <c r="B29" s="646"/>
      <c r="C29" s="636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8"/>
    </row>
    <row r="30" spans="2:14" ht="13.5">
      <c r="B30" s="646"/>
      <c r="C30" s="636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8"/>
    </row>
    <row r="31" spans="2:14" ht="13.5">
      <c r="B31" s="647"/>
      <c r="C31" s="639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1"/>
    </row>
    <row r="32" spans="2:14" ht="13.5">
      <c r="B32" s="645" t="s">
        <v>362</v>
      </c>
      <c r="C32" s="268" t="s">
        <v>48</v>
      </c>
      <c r="D32" s="268" t="s">
        <v>49</v>
      </c>
      <c r="E32" s="268" t="s">
        <v>50</v>
      </c>
      <c r="F32" s="642"/>
      <c r="G32" s="643"/>
      <c r="H32" s="643"/>
      <c r="I32" s="643"/>
      <c r="J32" s="643"/>
      <c r="K32" s="643"/>
      <c r="L32" s="643"/>
      <c r="M32" s="643"/>
      <c r="N32" s="644"/>
    </row>
    <row r="33" spans="2:14" ht="13.5">
      <c r="B33" s="646"/>
      <c r="C33" s="262"/>
      <c r="D33" s="262"/>
      <c r="E33" s="262"/>
      <c r="F33" s="636"/>
      <c r="G33" s="637"/>
      <c r="H33" s="637"/>
      <c r="I33" s="637"/>
      <c r="J33" s="637"/>
      <c r="K33" s="637"/>
      <c r="L33" s="637"/>
      <c r="M33" s="637"/>
      <c r="N33" s="638"/>
    </row>
    <row r="34" spans="2:14" ht="13.5">
      <c r="B34" s="646"/>
      <c r="C34" s="636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8"/>
    </row>
    <row r="35" spans="2:14" ht="13.5">
      <c r="B35" s="646"/>
      <c r="C35" s="636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8"/>
    </row>
    <row r="36" spans="2:14" ht="13.5">
      <c r="B36" s="646"/>
      <c r="C36" s="636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8"/>
    </row>
    <row r="37" spans="2:14" ht="13.5">
      <c r="B37" s="646"/>
      <c r="C37" s="636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8"/>
    </row>
    <row r="38" spans="2:14" ht="13.5">
      <c r="B38" s="646"/>
      <c r="C38" s="636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8"/>
    </row>
    <row r="39" spans="2:14" ht="13.5">
      <c r="B39" s="646"/>
      <c r="C39" s="636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8"/>
    </row>
    <row r="40" spans="2:14" ht="13.5">
      <c r="B40" s="646"/>
      <c r="C40" s="636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8"/>
    </row>
    <row r="41" spans="2:14" ht="13.5">
      <c r="B41" s="646"/>
      <c r="C41" s="636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8"/>
    </row>
    <row r="42" spans="2:14" ht="13.5">
      <c r="B42" s="647"/>
      <c r="C42" s="639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1"/>
    </row>
  </sheetData>
  <sheetProtection/>
  <mergeCells count="39">
    <mergeCell ref="F6:G6"/>
    <mergeCell ref="B10:B20"/>
    <mergeCell ref="C9:N9"/>
    <mergeCell ref="C10:N10"/>
    <mergeCell ref="C13:N13"/>
    <mergeCell ref="C14:N14"/>
    <mergeCell ref="C36:N36"/>
    <mergeCell ref="C28:N28"/>
    <mergeCell ref="B21:B31"/>
    <mergeCell ref="B32:B42"/>
    <mergeCell ref="C41:N41"/>
    <mergeCell ref="C42:N42"/>
    <mergeCell ref="C37:N37"/>
    <mergeCell ref="C38:N38"/>
    <mergeCell ref="C39:N39"/>
    <mergeCell ref="C40:N40"/>
    <mergeCell ref="F32:N32"/>
    <mergeCell ref="C25:N25"/>
    <mergeCell ref="C26:N26"/>
    <mergeCell ref="C29:N29"/>
    <mergeCell ref="C30:N30"/>
    <mergeCell ref="C27:N27"/>
    <mergeCell ref="C23:N23"/>
    <mergeCell ref="C24:N24"/>
    <mergeCell ref="C31:N31"/>
    <mergeCell ref="C19:N19"/>
    <mergeCell ref="C20:N20"/>
    <mergeCell ref="C21:N21"/>
    <mergeCell ref="C22:N22"/>
    <mergeCell ref="B4:N4"/>
    <mergeCell ref="F33:N33"/>
    <mergeCell ref="C34:N34"/>
    <mergeCell ref="C35:N35"/>
    <mergeCell ref="C15:N15"/>
    <mergeCell ref="C16:N16"/>
    <mergeCell ref="C17:N17"/>
    <mergeCell ref="C18:N18"/>
    <mergeCell ref="C11:N11"/>
    <mergeCell ref="C12:N12"/>
  </mergeCells>
  <conditionalFormatting sqref="I7 F7 C7">
    <cfRule type="cellIs" priority="1" dxfId="4" operator="equal" stopIfTrue="1">
      <formula>0</formula>
    </cfRule>
  </conditionalFormatting>
  <printOptions horizontalCentered="1"/>
  <pageMargins left="0.31496062992125984" right="0.2362204724409449" top="0.5511811023622047" bottom="0.2755905511811024" header="0.3937007874015748" footer="0.15748031496062992"/>
  <pageSetup blackAndWhite="1" horizontalDpi="300" verticalDpi="3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view="pageBreakPreview" zoomScaleSheetLayoutView="100" zoomScalePageLayoutView="0" workbookViewId="0" topLeftCell="C10">
      <selection activeCell="L4" sqref="L4"/>
    </sheetView>
  </sheetViews>
  <sheetFormatPr defaultColWidth="9.00390625" defaultRowHeight="13.5"/>
  <cols>
    <col min="1" max="2" width="9.625" style="272" customWidth="1"/>
    <col min="3" max="3" width="10.50390625" style="272" bestFit="1" customWidth="1"/>
    <col min="4" max="4" width="4.50390625" style="272" bestFit="1" customWidth="1"/>
    <col min="5" max="5" width="10.50390625" style="272" bestFit="1" customWidth="1"/>
    <col min="6" max="6" width="4.50390625" style="272" bestFit="1" customWidth="1"/>
    <col min="7" max="7" width="7.50390625" style="272" customWidth="1"/>
    <col min="8" max="8" width="10.50390625" style="272" bestFit="1" customWidth="1"/>
    <col min="9" max="9" width="4.50390625" style="272" bestFit="1" customWidth="1"/>
    <col min="10" max="10" width="11.75390625" style="272" bestFit="1" customWidth="1"/>
    <col min="11" max="11" width="4.625" style="272" customWidth="1"/>
    <col min="12" max="12" width="9.25390625" style="272" bestFit="1" customWidth="1"/>
    <col min="13" max="16384" width="9.00390625" style="272" customWidth="1"/>
  </cols>
  <sheetData>
    <row r="1" spans="1:12" ht="34.5" customHeight="1">
      <c r="A1" s="269" t="s">
        <v>89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ht="27" customHeight="1">
      <c r="A2" s="273" t="s">
        <v>103</v>
      </c>
      <c r="B2" s="274">
        <v>24</v>
      </c>
      <c r="C2" s="275" t="s">
        <v>104</v>
      </c>
      <c r="D2" s="275"/>
      <c r="E2" s="275"/>
      <c r="F2" s="275"/>
      <c r="G2" s="275"/>
      <c r="H2" s="275"/>
      <c r="I2" s="275"/>
      <c r="J2" s="275"/>
      <c r="K2" s="275"/>
      <c r="L2" s="276"/>
    </row>
    <row r="3" spans="1:12" ht="27" customHeight="1">
      <c r="A3" s="277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8" t="s">
        <v>105</v>
      </c>
    </row>
    <row r="4" spans="1:12" ht="27" customHeight="1">
      <c r="A4" s="279" t="s">
        <v>90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2" ht="27" customHeight="1">
      <c r="A5" s="282"/>
      <c r="B5" s="283"/>
      <c r="C5" s="283"/>
      <c r="D5" s="283"/>
      <c r="E5" s="283"/>
      <c r="F5" s="283"/>
      <c r="G5" s="283"/>
      <c r="H5" s="283"/>
      <c r="I5" s="283"/>
      <c r="J5" s="284" t="s">
        <v>389</v>
      </c>
      <c r="K5" s="283" t="s">
        <v>117</v>
      </c>
      <c r="L5" s="285" t="s">
        <v>118</v>
      </c>
    </row>
    <row r="6" spans="1:12" ht="27" customHeight="1">
      <c r="A6" s="286" t="s">
        <v>91</v>
      </c>
      <c r="B6" s="286" t="s">
        <v>92</v>
      </c>
      <c r="C6" s="652" t="s">
        <v>93</v>
      </c>
      <c r="D6" s="653"/>
      <c r="E6" s="652" t="s">
        <v>94</v>
      </c>
      <c r="F6" s="653"/>
      <c r="G6" s="286" t="s">
        <v>95</v>
      </c>
      <c r="H6" s="652" t="s">
        <v>96</v>
      </c>
      <c r="I6" s="653"/>
      <c r="J6" s="652" t="s">
        <v>97</v>
      </c>
      <c r="K6" s="653"/>
      <c r="L6" s="286" t="s">
        <v>98</v>
      </c>
    </row>
    <row r="7" spans="1:12" ht="27" customHeight="1">
      <c r="A7" s="287"/>
      <c r="B7" s="288">
        <v>20</v>
      </c>
      <c r="C7" s="289"/>
      <c r="D7" s="290" t="s">
        <v>181</v>
      </c>
      <c r="E7" s="291"/>
      <c r="F7" s="290" t="s">
        <v>218</v>
      </c>
      <c r="G7" s="287"/>
      <c r="H7" s="292"/>
      <c r="I7" s="290" t="s">
        <v>181</v>
      </c>
      <c r="J7" s="291"/>
      <c r="K7" s="290" t="s">
        <v>181</v>
      </c>
      <c r="L7" s="287"/>
    </row>
    <row r="8" spans="1:12" ht="27" customHeight="1">
      <c r="A8" s="293" t="s">
        <v>106</v>
      </c>
      <c r="B8" s="294">
        <v>0.25</v>
      </c>
      <c r="C8" s="295">
        <v>2669</v>
      </c>
      <c r="D8" s="296"/>
      <c r="E8" s="297"/>
      <c r="F8" s="296"/>
      <c r="G8" s="298">
        <v>1</v>
      </c>
      <c r="H8" s="374">
        <v>1837.5</v>
      </c>
      <c r="I8" s="375"/>
      <c r="J8" s="376">
        <f>H8-C8</f>
        <v>-831.5</v>
      </c>
      <c r="K8" s="296"/>
      <c r="L8" s="373" t="s">
        <v>391</v>
      </c>
    </row>
    <row r="9" spans="1:12" ht="27" customHeight="1">
      <c r="A9" s="292" t="s">
        <v>116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300"/>
    </row>
    <row r="10" spans="1:12" ht="27" customHeight="1">
      <c r="A10" s="277" t="s">
        <v>99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27" customHeight="1">
      <c r="A11" s="277" t="s">
        <v>100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27" customHeight="1">
      <c r="A12" s="654" t="s">
        <v>107</v>
      </c>
      <c r="B12" s="655"/>
      <c r="C12" s="275" t="s">
        <v>390</v>
      </c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27" customHeight="1">
      <c r="A13" s="277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27" customHeight="1">
      <c r="A14" s="277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27" customHeight="1">
      <c r="A15" s="277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6"/>
    </row>
    <row r="16" spans="1:12" ht="27" customHeight="1">
      <c r="A16" s="277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6"/>
    </row>
    <row r="17" spans="1:12" ht="27" customHeight="1">
      <c r="A17" s="277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6"/>
    </row>
    <row r="18" spans="1:12" ht="27" customHeight="1">
      <c r="A18" s="282"/>
      <c r="B18" s="283"/>
      <c r="C18" s="283"/>
      <c r="D18" s="283"/>
      <c r="E18" s="283"/>
      <c r="F18" s="283"/>
      <c r="G18" s="283" t="s">
        <v>101</v>
      </c>
      <c r="H18" s="283"/>
      <c r="I18" s="283"/>
      <c r="J18" s="283"/>
      <c r="K18" s="283"/>
      <c r="L18" s="285"/>
    </row>
    <row r="19" spans="1:12" ht="27" customHeight="1">
      <c r="A19" s="292" t="s">
        <v>108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300"/>
    </row>
    <row r="20" spans="1:12" ht="27" customHeight="1">
      <c r="A20" s="277" t="s">
        <v>99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6"/>
    </row>
    <row r="21" spans="1:12" ht="27" customHeight="1">
      <c r="A21" s="277" t="s">
        <v>102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6"/>
    </row>
    <row r="22" spans="1:12" ht="27" customHeight="1">
      <c r="A22" s="277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</row>
    <row r="23" spans="1:12" ht="27" customHeight="1">
      <c r="A23" s="277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6"/>
    </row>
    <row r="24" spans="1:12" ht="27" customHeight="1">
      <c r="A24" s="277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</row>
    <row r="25" spans="1:12" ht="27" customHeight="1">
      <c r="A25" s="277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6"/>
    </row>
    <row r="26" spans="1:12" ht="27" customHeight="1">
      <c r="A26" s="277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6"/>
    </row>
    <row r="27" spans="1:12" ht="27" customHeight="1">
      <c r="A27" s="277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</row>
    <row r="28" spans="1:12" ht="27" customHeight="1">
      <c r="A28" s="282"/>
      <c r="B28" s="283"/>
      <c r="C28" s="283"/>
      <c r="D28" s="283"/>
      <c r="E28" s="283"/>
      <c r="F28" s="283"/>
      <c r="G28" s="283" t="s">
        <v>101</v>
      </c>
      <c r="H28" s="283"/>
      <c r="I28" s="283"/>
      <c r="J28" s="283"/>
      <c r="K28" s="283"/>
      <c r="L28" s="285"/>
    </row>
  </sheetData>
  <sheetProtection/>
  <mergeCells count="5">
    <mergeCell ref="J6:K6"/>
    <mergeCell ref="A12:B12"/>
    <mergeCell ref="C6:D6"/>
    <mergeCell ref="E6:F6"/>
    <mergeCell ref="H6:I6"/>
  </mergeCells>
  <printOptions/>
  <pageMargins left="0.7480314960629921" right="0.3937007874015748" top="1.141732283464567" bottom="0.5905511811023623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AR75"/>
  <sheetViews>
    <sheetView view="pageBreakPreview" zoomScaleSheetLayoutView="100" zoomScalePageLayoutView="0" workbookViewId="0" topLeftCell="A4">
      <selection activeCell="B27" sqref="B27"/>
    </sheetView>
  </sheetViews>
  <sheetFormatPr defaultColWidth="2.625" defaultRowHeight="13.5"/>
  <sheetData>
    <row r="2" spans="2:3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3.5">
      <c r="B5" s="380" t="s">
        <v>384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</row>
    <row r="6" spans="2:37" ht="13.5"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</row>
    <row r="7" spans="2:37" ht="13.5"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</row>
    <row r="8" spans="2:37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2:37" ht="13.5" customHeight="1">
      <c r="B10" s="369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</row>
    <row r="11" spans="2:37" ht="13.5" customHeight="1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</row>
    <row r="12" spans="2:37" ht="13.5" customHeight="1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</row>
    <row r="13" spans="2:37" ht="13.5" customHeight="1"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</row>
    <row r="14" spans="2:37" ht="13.5" customHeight="1"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</row>
    <row r="15" spans="2:37" ht="13.5" customHeight="1"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</row>
    <row r="16" spans="2:37" ht="13.5" customHeight="1"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</row>
    <row r="17" spans="2:37" ht="13.5" customHeight="1">
      <c r="B17" s="381" t="s">
        <v>392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</row>
    <row r="18" spans="2:37" ht="13.5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</row>
    <row r="19" spans="2:37" ht="13.5" customHeight="1"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</row>
    <row r="20" spans="2:37" ht="13.5" customHeight="1"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</row>
    <row r="21" spans="2:37" ht="13.5" customHeight="1">
      <c r="B21" s="381" t="s">
        <v>393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</row>
    <row r="22" spans="2:37" ht="13.5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</row>
    <row r="23" spans="2:3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3.5">
      <c r="B25" s="381" t="s">
        <v>394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</row>
    <row r="26" spans="2:37" ht="13.5"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</row>
    <row r="27" spans="2:3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2:3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13.5" customHeight="1">
      <c r="B43" s="1"/>
      <c r="C43" s="371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</row>
    <row r="44" spans="2:37" ht="13.5" customHeight="1">
      <c r="B44" s="1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</row>
    <row r="45" spans="2:37" ht="13.5" customHeight="1">
      <c r="B45" s="1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</row>
    <row r="46" spans="2:37" ht="13.5" customHeight="1">
      <c r="B46" s="1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</row>
    <row r="47" spans="2:37" ht="13.5" customHeight="1">
      <c r="B47" s="1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</row>
    <row r="48" spans="2:3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44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R52" s="1"/>
    </row>
    <row r="53" spans="2:37" ht="13.5" customHeight="1">
      <c r="B53" s="1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</row>
    <row r="54" spans="2:37" ht="13.5" customHeight="1">
      <c r="B54" s="1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</row>
    <row r="55" spans="2:37" ht="13.5" customHeight="1">
      <c r="B55" s="1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</row>
    <row r="56" spans="1:37" ht="13.5" customHeight="1">
      <c r="A56" s="1"/>
      <c r="B56" s="1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</row>
    <row r="57" spans="1:3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75" ht="13.5">
      <c r="AH75" s="17"/>
    </row>
  </sheetData>
  <sheetProtection/>
  <mergeCells count="5">
    <mergeCell ref="B25:AK26"/>
    <mergeCell ref="B5:AK7"/>
    <mergeCell ref="B13:AK14"/>
    <mergeCell ref="B17:AK18"/>
    <mergeCell ref="B21:AK22"/>
  </mergeCells>
  <printOptions/>
  <pageMargins left="0.3937007874015748" right="0.2362204724409449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AH75"/>
  <sheetViews>
    <sheetView view="pageBreakPreview" zoomScaleNormal="82" zoomScaleSheetLayoutView="100" zoomScalePageLayoutView="0" workbookViewId="0" topLeftCell="A7">
      <selection activeCell="G11" sqref="G11"/>
    </sheetView>
  </sheetViews>
  <sheetFormatPr defaultColWidth="9.00390625" defaultRowHeight="13.5"/>
  <cols>
    <col min="1" max="1" width="9.00390625" style="18" customWidth="1"/>
    <col min="2" max="5" width="7.125" style="18" customWidth="1"/>
    <col min="6" max="6" width="6.75390625" style="18" customWidth="1"/>
    <col min="7" max="7" width="17.50390625" style="18" customWidth="1"/>
    <col min="8" max="9" width="8.75390625" style="18" customWidth="1"/>
    <col min="10" max="10" width="14.125" style="18" customWidth="1"/>
    <col min="11" max="21" width="4.25390625" style="18" customWidth="1"/>
    <col min="22" max="16384" width="9.00390625" style="18" customWidth="1"/>
  </cols>
  <sheetData>
    <row r="1" ht="13.5"/>
    <row r="2" spans="3:19" ht="24.75" customHeight="1">
      <c r="C2" s="19"/>
      <c r="E2" s="397" t="s">
        <v>124</v>
      </c>
      <c r="F2" s="397"/>
      <c r="G2" s="397"/>
      <c r="H2" s="20"/>
      <c r="J2" s="21" t="s">
        <v>125</v>
      </c>
      <c r="K2" s="398" t="s">
        <v>280</v>
      </c>
      <c r="L2" s="399"/>
      <c r="M2" s="399"/>
      <c r="N2" s="399"/>
      <c r="O2" s="399"/>
      <c r="P2" s="399"/>
      <c r="Q2" s="399"/>
      <c r="R2" s="399"/>
      <c r="S2" s="400"/>
    </row>
    <row r="3" spans="3:19" ht="24.75" customHeight="1">
      <c r="C3" s="19"/>
      <c r="D3" s="20"/>
      <c r="E3" s="397"/>
      <c r="F3" s="397"/>
      <c r="G3" s="397"/>
      <c r="H3" s="20"/>
      <c r="J3" s="22" t="s">
        <v>126</v>
      </c>
      <c r="K3" s="401" t="s">
        <v>281</v>
      </c>
      <c r="L3" s="402"/>
      <c r="M3" s="402"/>
      <c r="N3" s="402"/>
      <c r="O3" s="402"/>
      <c r="P3" s="402"/>
      <c r="Q3" s="402"/>
      <c r="R3" s="402"/>
      <c r="S3" s="403"/>
    </row>
    <row r="4" spans="10:19" ht="13.5">
      <c r="J4" s="23"/>
      <c r="K4" s="24"/>
      <c r="L4" s="25"/>
      <c r="M4" s="25"/>
      <c r="N4" s="24"/>
      <c r="O4" s="25"/>
      <c r="P4" s="26"/>
      <c r="Q4" s="24"/>
      <c r="R4" s="27"/>
      <c r="S4" s="28"/>
    </row>
    <row r="5" spans="10:19" ht="13.5">
      <c r="J5" s="29" t="s">
        <v>127</v>
      </c>
      <c r="K5" s="390" t="s">
        <v>128</v>
      </c>
      <c r="L5" s="387"/>
      <c r="M5" s="387"/>
      <c r="N5" s="390" t="s">
        <v>129</v>
      </c>
      <c r="O5" s="387"/>
      <c r="P5" s="391"/>
      <c r="Q5" s="390" t="s">
        <v>130</v>
      </c>
      <c r="R5" s="387"/>
      <c r="S5" s="391"/>
    </row>
    <row r="6" spans="2:19" ht="13.5">
      <c r="B6" s="18" t="s">
        <v>131</v>
      </c>
      <c r="D6" s="30" t="s">
        <v>286</v>
      </c>
      <c r="J6" s="385"/>
      <c r="K6" s="385"/>
      <c r="L6" s="385"/>
      <c r="M6" s="385"/>
      <c r="N6" s="385"/>
      <c r="O6" s="385"/>
      <c r="P6" s="385"/>
      <c r="Q6" s="385"/>
      <c r="R6" s="385"/>
      <c r="S6" s="385"/>
    </row>
    <row r="7" spans="10:19" ht="13.5">
      <c r="J7" s="385"/>
      <c r="K7" s="385"/>
      <c r="L7" s="385"/>
      <c r="M7" s="385"/>
      <c r="N7" s="385"/>
      <c r="O7" s="385"/>
      <c r="P7" s="385"/>
      <c r="Q7" s="385"/>
      <c r="R7" s="385"/>
      <c r="S7" s="385"/>
    </row>
    <row r="8" spans="2:19" ht="13.5">
      <c r="B8" s="18" t="s">
        <v>132</v>
      </c>
      <c r="D8" s="18" t="s">
        <v>133</v>
      </c>
      <c r="J8" s="385"/>
      <c r="K8" s="385"/>
      <c r="L8" s="385"/>
      <c r="M8" s="385"/>
      <c r="N8" s="385"/>
      <c r="O8" s="385"/>
      <c r="P8" s="385"/>
      <c r="Q8" s="385"/>
      <c r="R8" s="385"/>
      <c r="S8" s="385"/>
    </row>
    <row r="9" spans="10:19" ht="13.5">
      <c r="J9" s="385"/>
      <c r="K9" s="385"/>
      <c r="L9" s="385"/>
      <c r="M9" s="385"/>
      <c r="N9" s="385"/>
      <c r="O9" s="385"/>
      <c r="P9" s="385"/>
      <c r="Q9" s="385"/>
      <c r="R9" s="385"/>
      <c r="S9" s="385"/>
    </row>
    <row r="10" ht="13.5"/>
    <row r="11" ht="13.5"/>
    <row r="12" spans="9:12" ht="13.5">
      <c r="I12" s="18" t="s">
        <v>134</v>
      </c>
      <c r="L12" s="18" t="s">
        <v>135</v>
      </c>
    </row>
    <row r="13" ht="13.5"/>
    <row r="14" spans="2:19" ht="13.5">
      <c r="B14" s="388" t="s">
        <v>119</v>
      </c>
      <c r="C14" s="389"/>
      <c r="D14" s="388" t="s">
        <v>120</v>
      </c>
      <c r="E14" s="389"/>
      <c r="F14" s="31" t="s">
        <v>136</v>
      </c>
      <c r="G14" s="386" t="s">
        <v>137</v>
      </c>
      <c r="H14" s="388" t="s">
        <v>138</v>
      </c>
      <c r="I14" s="389"/>
      <c r="J14" s="386" t="s">
        <v>139</v>
      </c>
      <c r="K14" s="388" t="s">
        <v>140</v>
      </c>
      <c r="L14" s="386"/>
      <c r="M14" s="386"/>
      <c r="N14" s="386"/>
      <c r="O14" s="388" t="s">
        <v>121</v>
      </c>
      <c r="P14" s="386"/>
      <c r="Q14" s="386"/>
      <c r="R14" s="386"/>
      <c r="S14" s="389"/>
    </row>
    <row r="15" spans="2:19" ht="13.5">
      <c r="B15" s="390"/>
      <c r="C15" s="391"/>
      <c r="D15" s="390"/>
      <c r="E15" s="391"/>
      <c r="F15" s="29" t="s">
        <v>141</v>
      </c>
      <c r="G15" s="387"/>
      <c r="H15" s="390"/>
      <c r="I15" s="391"/>
      <c r="J15" s="387"/>
      <c r="K15" s="382"/>
      <c r="L15" s="392"/>
      <c r="M15" s="392"/>
      <c r="N15" s="392"/>
      <c r="O15" s="390"/>
      <c r="P15" s="387"/>
      <c r="Q15" s="387"/>
      <c r="R15" s="387"/>
      <c r="S15" s="391"/>
    </row>
    <row r="16" spans="2:19" ht="22.5" customHeight="1">
      <c r="B16" s="382" t="s">
        <v>142</v>
      </c>
      <c r="C16" s="383"/>
      <c r="D16" s="382"/>
      <c r="E16" s="383"/>
      <c r="F16" s="32"/>
      <c r="G16" s="33">
        <f>'計画概要書'!F11</f>
        <v>9</v>
      </c>
      <c r="H16" s="34"/>
      <c r="I16" s="35" t="s">
        <v>143</v>
      </c>
      <c r="J16" s="35" t="s">
        <v>143</v>
      </c>
      <c r="K16" s="36"/>
      <c r="L16" s="25"/>
      <c r="M16" s="25"/>
      <c r="N16" s="35" t="s">
        <v>143</v>
      </c>
      <c r="O16" s="24" t="s">
        <v>144</v>
      </c>
      <c r="P16" s="393"/>
      <c r="Q16" s="393"/>
      <c r="R16" s="393"/>
      <c r="S16" s="394"/>
    </row>
    <row r="17" spans="2:19" ht="22.5" customHeight="1">
      <c r="B17" s="382"/>
      <c r="C17" s="383"/>
      <c r="D17" s="382" t="str">
        <f>'計画概要書'!D9</f>
        <v>田</v>
      </c>
      <c r="E17" s="383"/>
      <c r="F17" s="37" t="str">
        <f>'計画概要書'!I9</f>
        <v>A</v>
      </c>
      <c r="G17" s="38">
        <f>'計画概要書'!F12</f>
        <v>0.04</v>
      </c>
      <c r="H17" s="395">
        <f>'計画概要書'!I12</f>
        <v>662</v>
      </c>
      <c r="I17" s="396"/>
      <c r="J17" s="39" t="s">
        <v>145</v>
      </c>
      <c r="K17" s="395">
        <f>H17</f>
        <v>662</v>
      </c>
      <c r="L17" s="392"/>
      <c r="M17" s="392"/>
      <c r="N17" s="383"/>
      <c r="O17" s="40"/>
      <c r="P17" s="41"/>
      <c r="Q17" s="41"/>
      <c r="R17" s="41"/>
      <c r="S17" s="42"/>
    </row>
    <row r="18" spans="2:19" ht="22.5" customHeight="1">
      <c r="B18" s="382"/>
      <c r="C18" s="383"/>
      <c r="D18" s="382"/>
      <c r="E18" s="383"/>
      <c r="F18" s="32"/>
      <c r="G18" s="43"/>
      <c r="H18" s="34"/>
      <c r="I18" s="44"/>
      <c r="J18" s="43"/>
      <c r="K18" s="45"/>
      <c r="L18" s="46"/>
      <c r="M18" s="46"/>
      <c r="N18" s="47"/>
      <c r="O18" s="48"/>
      <c r="P18" s="47"/>
      <c r="Q18" s="384"/>
      <c r="R18" s="384"/>
      <c r="S18" s="49"/>
    </row>
    <row r="19" spans="2:19" ht="22.5" customHeight="1">
      <c r="B19" s="388" t="s">
        <v>146</v>
      </c>
      <c r="C19" s="389"/>
      <c r="D19" s="36"/>
      <c r="E19" s="26"/>
      <c r="F19" s="23"/>
      <c r="G19" s="50"/>
      <c r="H19" s="36"/>
      <c r="I19" s="35"/>
      <c r="J19" s="25"/>
      <c r="K19" s="34"/>
      <c r="L19" s="43"/>
      <c r="M19" s="43"/>
      <c r="N19" s="41"/>
      <c r="O19" s="40"/>
      <c r="P19" s="41"/>
      <c r="Q19" s="41"/>
      <c r="R19" s="41"/>
      <c r="S19" s="42"/>
    </row>
    <row r="20" spans="2:19" ht="22.5" customHeight="1">
      <c r="B20" s="382"/>
      <c r="C20" s="383"/>
      <c r="D20" s="40"/>
      <c r="E20" s="42"/>
      <c r="F20" s="32"/>
      <c r="G20" s="51"/>
      <c r="H20" s="40"/>
      <c r="I20" s="42"/>
      <c r="J20" s="41"/>
      <c r="K20" s="40"/>
      <c r="L20" s="41"/>
      <c r="M20" s="41"/>
      <c r="N20" s="41"/>
      <c r="O20" s="40"/>
      <c r="P20" s="41"/>
      <c r="Q20" s="41"/>
      <c r="R20" s="41"/>
      <c r="S20" s="42"/>
    </row>
    <row r="21" spans="2:19" ht="22.5" customHeight="1">
      <c r="B21" s="390"/>
      <c r="C21" s="391"/>
      <c r="D21" s="48"/>
      <c r="E21" s="52"/>
      <c r="F21" s="53"/>
      <c r="G21" s="47"/>
      <c r="H21" s="48"/>
      <c r="I21" s="52"/>
      <c r="J21" s="47"/>
      <c r="K21" s="48"/>
      <c r="L21" s="47"/>
      <c r="M21" s="47"/>
      <c r="N21" s="47"/>
      <c r="O21" s="48"/>
      <c r="P21" s="47"/>
      <c r="Q21" s="47"/>
      <c r="R21" s="47"/>
      <c r="S21" s="52"/>
    </row>
    <row r="23" ht="13.5">
      <c r="B23" s="18" t="s">
        <v>147</v>
      </c>
    </row>
    <row r="24" spans="2:19" ht="13.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2:19" ht="13.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ht="13.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3.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ht="13.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20.25" customHeight="1">
      <c r="B30" s="41"/>
      <c r="C30" s="41"/>
      <c r="D30" s="41"/>
      <c r="E30" s="41"/>
      <c r="F30" s="41"/>
      <c r="G30" s="41"/>
      <c r="H30" s="54" t="s">
        <v>148</v>
      </c>
      <c r="I30" s="54"/>
      <c r="J30" s="55" t="s">
        <v>149</v>
      </c>
      <c r="K30" s="41"/>
      <c r="L30" s="41"/>
      <c r="M30" s="41"/>
      <c r="N30" s="41"/>
      <c r="O30" s="41"/>
      <c r="P30" s="41"/>
      <c r="Q30" s="41"/>
      <c r="R30" s="41"/>
      <c r="S30" s="41"/>
    </row>
    <row r="32" spans="8:10" ht="18.75">
      <c r="H32" s="56" t="s">
        <v>150</v>
      </c>
      <c r="I32" s="56"/>
      <c r="J32" s="57" t="s">
        <v>151</v>
      </c>
    </row>
    <row r="75" ht="13.5">
      <c r="AH75" s="58"/>
    </row>
  </sheetData>
  <sheetProtection/>
  <mergeCells count="26">
    <mergeCell ref="E2:G3"/>
    <mergeCell ref="K2:S2"/>
    <mergeCell ref="K3:S3"/>
    <mergeCell ref="K5:M5"/>
    <mergeCell ref="N5:P5"/>
    <mergeCell ref="Q5:S5"/>
    <mergeCell ref="B19:C21"/>
    <mergeCell ref="O14:S15"/>
    <mergeCell ref="B16:C18"/>
    <mergeCell ref="D16:E16"/>
    <mergeCell ref="P16:S16"/>
    <mergeCell ref="D17:E17"/>
    <mergeCell ref="H17:I17"/>
    <mergeCell ref="K17:N17"/>
    <mergeCell ref="B14:C15"/>
    <mergeCell ref="D14:E15"/>
    <mergeCell ref="D18:E18"/>
    <mergeCell ref="Q18:R18"/>
    <mergeCell ref="N6:P9"/>
    <mergeCell ref="Q6:S9"/>
    <mergeCell ref="G14:G15"/>
    <mergeCell ref="H14:I15"/>
    <mergeCell ref="J14:J15"/>
    <mergeCell ref="K14:N15"/>
    <mergeCell ref="J6:J9"/>
    <mergeCell ref="K6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H75"/>
  <sheetViews>
    <sheetView view="pageBreakPreview" zoomScale="75" zoomScaleSheetLayoutView="75" zoomScalePageLayoutView="0" workbookViewId="0" topLeftCell="A1">
      <selection activeCell="L23" sqref="L23"/>
    </sheetView>
  </sheetViews>
  <sheetFormatPr defaultColWidth="9.00390625" defaultRowHeight="13.5"/>
  <cols>
    <col min="1" max="2" width="9.00390625" style="59" customWidth="1"/>
    <col min="3" max="3" width="13.625" style="59" customWidth="1"/>
    <col min="4" max="4" width="8.625" style="59" customWidth="1"/>
    <col min="5" max="5" width="2.75390625" style="59" customWidth="1"/>
    <col min="6" max="6" width="5.50390625" style="59" customWidth="1"/>
    <col min="7" max="7" width="1.625" style="59" customWidth="1"/>
    <col min="8" max="8" width="9.375" style="59" customWidth="1"/>
    <col min="9" max="9" width="15.625" style="59" customWidth="1"/>
    <col min="10" max="10" width="10.125" style="60" customWidth="1"/>
    <col min="11" max="11" width="10.25390625" style="59" customWidth="1"/>
    <col min="12" max="12" width="15.625" style="59" customWidth="1"/>
    <col min="13" max="13" width="6.125" style="59" customWidth="1"/>
    <col min="14" max="14" width="1.75390625" style="59" customWidth="1"/>
    <col min="15" max="15" width="4.625" style="59" customWidth="1"/>
    <col min="16" max="16" width="6.25390625" style="59" customWidth="1"/>
    <col min="17" max="17" width="14.125" style="59" customWidth="1"/>
    <col min="18" max="18" width="23.25390625" style="59" customWidth="1"/>
    <col min="19" max="19" width="4.875" style="59" customWidth="1"/>
    <col min="20" max="20" width="13.50390625" style="59" customWidth="1"/>
    <col min="21" max="21" width="3.125" style="59" customWidth="1"/>
    <col min="22" max="22" width="9.00390625" style="59" customWidth="1"/>
    <col min="23" max="23" width="3.00390625" style="59" customWidth="1"/>
    <col min="24" max="24" width="10.50390625" style="59" customWidth="1"/>
    <col min="25" max="25" width="2.625" style="59" customWidth="1"/>
    <col min="26" max="26" width="15.00390625" style="59" customWidth="1"/>
    <col min="27" max="16384" width="9.00390625" style="59" customWidth="1"/>
  </cols>
  <sheetData>
    <row r="1" spans="2:26" ht="13.5">
      <c r="B1" s="59" t="s">
        <v>152</v>
      </c>
      <c r="O1" s="516" t="s">
        <v>153</v>
      </c>
      <c r="P1" s="516"/>
      <c r="Q1" s="61"/>
      <c r="R1" s="62"/>
      <c r="S1" s="62"/>
      <c r="T1" s="408" t="s">
        <v>154</v>
      </c>
      <c r="U1" s="408"/>
      <c r="V1" s="408"/>
      <c r="W1" s="408"/>
      <c r="X1" s="408"/>
      <c r="Y1" s="408"/>
      <c r="Z1" s="408"/>
    </row>
    <row r="2" spans="2:26" ht="36.75" customHeight="1" thickBot="1">
      <c r="B2" s="503" t="s">
        <v>277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O2" s="505" t="s">
        <v>155</v>
      </c>
      <c r="P2" s="505"/>
      <c r="Q2" s="505"/>
      <c r="R2" s="505"/>
      <c r="S2" s="505"/>
      <c r="T2" s="505"/>
      <c r="U2" s="505"/>
      <c r="V2" s="505"/>
      <c r="W2" s="506"/>
      <c r="X2" s="506"/>
      <c r="Y2" s="506"/>
      <c r="Z2" s="506"/>
    </row>
    <row r="3" spans="2:26" ht="24.75" customHeight="1" thickBot="1">
      <c r="B3" s="509" t="s">
        <v>156</v>
      </c>
      <c r="C3" s="510"/>
      <c r="D3" s="511" t="s">
        <v>278</v>
      </c>
      <c r="E3" s="512"/>
      <c r="F3" s="512"/>
      <c r="G3" s="512"/>
      <c r="H3" s="512"/>
      <c r="I3" s="513"/>
      <c r="J3" s="514" t="s">
        <v>157</v>
      </c>
      <c r="K3" s="515"/>
      <c r="L3" s="63">
        <v>0.04</v>
      </c>
      <c r="M3" s="64" t="s">
        <v>158</v>
      </c>
      <c r="Z3" s="65" t="s">
        <v>284</v>
      </c>
    </row>
    <row r="4" spans="2:26" ht="24.75" customHeight="1" thickBot="1">
      <c r="B4" s="425" t="s">
        <v>159</v>
      </c>
      <c r="C4" s="426"/>
      <c r="D4" s="66">
        <v>3</v>
      </c>
      <c r="E4" s="67" t="s">
        <v>160</v>
      </c>
      <c r="F4" s="4">
        <v>53</v>
      </c>
      <c r="G4" s="68"/>
      <c r="H4" s="68"/>
      <c r="I4" s="69"/>
      <c r="J4" s="487" t="s">
        <v>161</v>
      </c>
      <c r="K4" s="488"/>
      <c r="L4" s="70">
        <v>0.04</v>
      </c>
      <c r="M4" s="71" t="s">
        <v>158</v>
      </c>
      <c r="O4" s="489" t="s">
        <v>162</v>
      </c>
      <c r="P4" s="490"/>
      <c r="Q4" s="491"/>
      <c r="R4" s="507" t="s">
        <v>163</v>
      </c>
      <c r="S4" s="491"/>
      <c r="T4" s="507" t="s">
        <v>164</v>
      </c>
      <c r="U4" s="490"/>
      <c r="V4" s="490"/>
      <c r="W4" s="490"/>
      <c r="X4" s="490"/>
      <c r="Y4" s="490"/>
      <c r="Z4" s="508"/>
    </row>
    <row r="5" spans="2:26" ht="13.5" customHeight="1">
      <c r="B5" s="409" t="s">
        <v>165</v>
      </c>
      <c r="C5" s="410"/>
      <c r="D5" s="492" t="s">
        <v>279</v>
      </c>
      <c r="E5" s="493"/>
      <c r="F5" s="493"/>
      <c r="G5" s="493"/>
      <c r="H5" s="493"/>
      <c r="I5" s="494"/>
      <c r="J5" s="481" t="s">
        <v>166</v>
      </c>
      <c r="K5" s="482"/>
      <c r="L5" s="498">
        <v>1</v>
      </c>
      <c r="M5" s="473" t="s">
        <v>167</v>
      </c>
      <c r="O5" s="500"/>
      <c r="P5" s="501" t="s">
        <v>168</v>
      </c>
      <c r="Q5" s="502"/>
      <c r="R5" s="72"/>
      <c r="S5" s="73"/>
      <c r="T5" s="74"/>
      <c r="U5" s="75"/>
      <c r="V5" s="75"/>
      <c r="W5" s="75"/>
      <c r="X5" s="75"/>
      <c r="Y5" s="75"/>
      <c r="Z5" s="76"/>
    </row>
    <row r="6" spans="2:26" ht="13.5" customHeight="1">
      <c r="B6" s="413"/>
      <c r="C6" s="414"/>
      <c r="D6" s="495"/>
      <c r="E6" s="496"/>
      <c r="F6" s="496"/>
      <c r="G6" s="496"/>
      <c r="H6" s="496"/>
      <c r="I6" s="497"/>
      <c r="J6" s="483"/>
      <c r="K6" s="484"/>
      <c r="L6" s="499"/>
      <c r="M6" s="474"/>
      <c r="O6" s="472"/>
      <c r="P6" s="406"/>
      <c r="Q6" s="407"/>
      <c r="R6" s="6">
        <f>R8+R15</f>
        <v>662000</v>
      </c>
      <c r="S6" s="77"/>
      <c r="T6" s="78"/>
      <c r="U6" s="79"/>
      <c r="V6" s="79"/>
      <c r="W6" s="79"/>
      <c r="X6" s="79"/>
      <c r="Y6" s="79"/>
      <c r="Z6" s="80"/>
    </row>
    <row r="7" spans="2:26" ht="12.75" customHeight="1">
      <c r="B7" s="409" t="s">
        <v>169</v>
      </c>
      <c r="C7" s="410"/>
      <c r="D7" s="475" t="s">
        <v>282</v>
      </c>
      <c r="E7" s="476"/>
      <c r="F7" s="476"/>
      <c r="G7" s="476"/>
      <c r="H7" s="476"/>
      <c r="I7" s="477"/>
      <c r="J7" s="481" t="s">
        <v>170</v>
      </c>
      <c r="K7" s="482"/>
      <c r="L7" s="485" t="s">
        <v>171</v>
      </c>
      <c r="M7" s="473"/>
      <c r="O7" s="471"/>
      <c r="P7" s="404" t="s">
        <v>172</v>
      </c>
      <c r="Q7" s="405"/>
      <c r="R7" s="5"/>
      <c r="S7" s="83"/>
      <c r="T7" s="84"/>
      <c r="U7" s="85"/>
      <c r="V7" s="85"/>
      <c r="W7" s="85"/>
      <c r="X7" s="85"/>
      <c r="Y7" s="85"/>
      <c r="Z7" s="86"/>
    </row>
    <row r="8" spans="2:26" ht="12.75" customHeight="1">
      <c r="B8" s="413"/>
      <c r="C8" s="414"/>
      <c r="D8" s="478"/>
      <c r="E8" s="479"/>
      <c r="F8" s="479"/>
      <c r="G8" s="479"/>
      <c r="H8" s="479"/>
      <c r="I8" s="480"/>
      <c r="J8" s="483"/>
      <c r="K8" s="484"/>
      <c r="L8" s="486"/>
      <c r="M8" s="474"/>
      <c r="O8" s="472"/>
      <c r="P8" s="406"/>
      <c r="Q8" s="407"/>
      <c r="R8" s="6">
        <f>'工事明細書'!C2</f>
        <v>662000</v>
      </c>
      <c r="S8" s="77"/>
      <c r="T8" s="78"/>
      <c r="U8" s="79"/>
      <c r="V8" s="79"/>
      <c r="W8" s="79"/>
      <c r="X8" s="79"/>
      <c r="Y8" s="79"/>
      <c r="Z8" s="80"/>
    </row>
    <row r="9" spans="2:26" ht="24.75" customHeight="1">
      <c r="B9" s="425" t="s">
        <v>120</v>
      </c>
      <c r="C9" s="426"/>
      <c r="D9" s="453" t="s">
        <v>173</v>
      </c>
      <c r="E9" s="455"/>
      <c r="F9" s="468" t="s">
        <v>174</v>
      </c>
      <c r="G9" s="432"/>
      <c r="H9" s="433"/>
      <c r="I9" s="87" t="s">
        <v>175</v>
      </c>
      <c r="J9" s="469" t="s">
        <v>176</v>
      </c>
      <c r="K9" s="470"/>
      <c r="L9" s="451" t="s">
        <v>177</v>
      </c>
      <c r="M9" s="452"/>
      <c r="O9" s="88"/>
      <c r="P9" s="432" t="s">
        <v>178</v>
      </c>
      <c r="Q9" s="433"/>
      <c r="R9" s="7"/>
      <c r="S9" s="89"/>
      <c r="T9" s="90"/>
      <c r="U9" s="91"/>
      <c r="V9" s="91"/>
      <c r="W9" s="91"/>
      <c r="X9" s="91"/>
      <c r="Y9" s="91"/>
      <c r="Z9" s="92"/>
    </row>
    <row r="10" spans="2:26" ht="24.75" customHeight="1">
      <c r="B10" s="425" t="s">
        <v>119</v>
      </c>
      <c r="C10" s="426"/>
      <c r="D10" s="453" t="s">
        <v>137</v>
      </c>
      <c r="E10" s="454"/>
      <c r="F10" s="454"/>
      <c r="G10" s="454"/>
      <c r="H10" s="455"/>
      <c r="I10" s="456" t="s">
        <v>138</v>
      </c>
      <c r="J10" s="457"/>
      <c r="K10" s="467"/>
      <c r="L10" s="451" t="s">
        <v>164</v>
      </c>
      <c r="M10" s="452"/>
      <c r="O10" s="88"/>
      <c r="P10" s="432" t="s">
        <v>179</v>
      </c>
      <c r="Q10" s="433"/>
      <c r="R10" s="7"/>
      <c r="S10" s="89"/>
      <c r="T10" s="90"/>
      <c r="U10" s="91"/>
      <c r="V10" s="91"/>
      <c r="W10" s="91"/>
      <c r="X10" s="91"/>
      <c r="Y10" s="91"/>
      <c r="Z10" s="92"/>
    </row>
    <row r="11" spans="2:26" ht="24.75" customHeight="1">
      <c r="B11" s="425" t="s">
        <v>180</v>
      </c>
      <c r="C11" s="426"/>
      <c r="D11" s="93"/>
      <c r="E11" s="94"/>
      <c r="F11" s="95">
        <v>9</v>
      </c>
      <c r="G11" s="94"/>
      <c r="H11" s="96"/>
      <c r="I11" s="434"/>
      <c r="J11" s="435"/>
      <c r="K11" s="97" t="s">
        <v>181</v>
      </c>
      <c r="L11" s="430" t="s">
        <v>182</v>
      </c>
      <c r="M11" s="431"/>
      <c r="O11" s="88"/>
      <c r="P11" s="432" t="s">
        <v>183</v>
      </c>
      <c r="Q11" s="433"/>
      <c r="R11" s="7"/>
      <c r="S11" s="89"/>
      <c r="T11" s="90"/>
      <c r="U11" s="91"/>
      <c r="V11" s="91"/>
      <c r="W11" s="91"/>
      <c r="X11" s="91"/>
      <c r="Y11" s="91"/>
      <c r="Z11" s="92"/>
    </row>
    <row r="12" spans="2:26" ht="24.75" customHeight="1">
      <c r="B12" s="425"/>
      <c r="C12" s="426"/>
      <c r="D12" s="98"/>
      <c r="E12" s="99"/>
      <c r="F12" s="100">
        <v>0.04</v>
      </c>
      <c r="G12" s="99"/>
      <c r="H12" s="101"/>
      <c r="I12" s="458">
        <f>'工事明細書'!G33/1000</f>
        <v>662</v>
      </c>
      <c r="J12" s="459"/>
      <c r="K12" s="102" t="s">
        <v>181</v>
      </c>
      <c r="L12" s="103" t="s">
        <v>184</v>
      </c>
      <c r="M12" s="104"/>
      <c r="O12" s="88"/>
      <c r="P12" s="432" t="s">
        <v>185</v>
      </c>
      <c r="Q12" s="433"/>
      <c r="R12" s="7"/>
      <c r="S12" s="89"/>
      <c r="T12" s="90"/>
      <c r="U12" s="91"/>
      <c r="V12" s="91"/>
      <c r="W12" s="91"/>
      <c r="X12" s="91"/>
      <c r="Y12" s="91"/>
      <c r="Z12" s="92"/>
    </row>
    <row r="13" spans="2:26" ht="24.75" customHeight="1">
      <c r="B13" s="425" t="s">
        <v>186</v>
      </c>
      <c r="C13" s="426"/>
      <c r="D13" s="453" t="s">
        <v>187</v>
      </c>
      <c r="E13" s="454"/>
      <c r="F13" s="454"/>
      <c r="G13" s="454"/>
      <c r="H13" s="455"/>
      <c r="I13" s="456" t="s">
        <v>187</v>
      </c>
      <c r="J13" s="457"/>
      <c r="K13" s="105" t="s">
        <v>181</v>
      </c>
      <c r="L13" s="90"/>
      <c r="M13" s="92"/>
      <c r="O13" s="88"/>
      <c r="P13" s="432" t="s">
        <v>188</v>
      </c>
      <c r="Q13" s="433"/>
      <c r="R13" s="7"/>
      <c r="S13" s="89"/>
      <c r="T13" s="90"/>
      <c r="U13" s="91"/>
      <c r="V13" s="91"/>
      <c r="W13" s="91"/>
      <c r="X13" s="91"/>
      <c r="Y13" s="91"/>
      <c r="Z13" s="92"/>
    </row>
    <row r="14" spans="2:26" ht="15" customHeight="1">
      <c r="B14" s="409" t="s">
        <v>189</v>
      </c>
      <c r="C14" s="410"/>
      <c r="D14" s="106"/>
      <c r="E14" s="107"/>
      <c r="F14" s="107"/>
      <c r="G14" s="107"/>
      <c r="H14" s="108"/>
      <c r="I14" s="109"/>
      <c r="J14" s="110"/>
      <c r="K14" s="111"/>
      <c r="L14" s="84"/>
      <c r="M14" s="86"/>
      <c r="O14" s="112"/>
      <c r="P14" s="81"/>
      <c r="Q14" s="82"/>
      <c r="R14" s="5"/>
      <c r="S14" s="113"/>
      <c r="T14" s="114"/>
      <c r="U14" s="115"/>
      <c r="V14" s="115"/>
      <c r="W14" s="115"/>
      <c r="X14" s="116"/>
      <c r="Y14" s="115"/>
      <c r="Z14" s="117"/>
    </row>
    <row r="15" spans="2:26" ht="15" customHeight="1">
      <c r="B15" s="413"/>
      <c r="C15" s="414"/>
      <c r="D15" s="460" t="s">
        <v>187</v>
      </c>
      <c r="E15" s="461"/>
      <c r="F15" s="461"/>
      <c r="G15" s="461"/>
      <c r="H15" s="462"/>
      <c r="I15" s="463" t="s">
        <v>187</v>
      </c>
      <c r="J15" s="464"/>
      <c r="K15" s="118" t="s">
        <v>181</v>
      </c>
      <c r="L15" s="465"/>
      <c r="M15" s="466"/>
      <c r="O15" s="119"/>
      <c r="P15" s="406" t="s">
        <v>190</v>
      </c>
      <c r="Q15" s="407"/>
      <c r="R15" s="6">
        <v>0</v>
      </c>
      <c r="S15" s="77"/>
      <c r="T15" s="120"/>
      <c r="U15" s="79"/>
      <c r="V15" s="79"/>
      <c r="W15" s="79"/>
      <c r="X15" s="121"/>
      <c r="Y15" s="122"/>
      <c r="Z15" s="123"/>
    </row>
    <row r="16" spans="2:26" ht="24.75" customHeight="1">
      <c r="B16" s="409" t="s">
        <v>191</v>
      </c>
      <c r="C16" s="410"/>
      <c r="D16" s="93"/>
      <c r="E16" s="94"/>
      <c r="F16" s="95">
        <f>F11</f>
        <v>9</v>
      </c>
      <c r="G16" s="94"/>
      <c r="H16" s="96"/>
      <c r="I16" s="434"/>
      <c r="J16" s="435"/>
      <c r="K16" s="97" t="s">
        <v>181</v>
      </c>
      <c r="L16" s="436"/>
      <c r="M16" s="437"/>
      <c r="O16" s="88"/>
      <c r="P16" s="432" t="s">
        <v>192</v>
      </c>
      <c r="Q16" s="433"/>
      <c r="R16" s="7"/>
      <c r="S16" s="89"/>
      <c r="T16" s="90"/>
      <c r="U16" s="91"/>
      <c r="V16" s="91"/>
      <c r="W16" s="91"/>
      <c r="X16" s="124"/>
      <c r="Y16" s="125"/>
      <c r="Z16" s="126"/>
    </row>
    <row r="17" spans="2:26" ht="13.5" customHeight="1">
      <c r="B17" s="411"/>
      <c r="C17" s="412"/>
      <c r="D17" s="127"/>
      <c r="E17" s="128"/>
      <c r="F17" s="442">
        <f>+F12</f>
        <v>0.04</v>
      </c>
      <c r="G17" s="128"/>
      <c r="H17" s="129"/>
      <c r="I17" s="444">
        <f>+I12</f>
        <v>662</v>
      </c>
      <c r="J17" s="445"/>
      <c r="K17" s="448" t="s">
        <v>181</v>
      </c>
      <c r="L17" s="438"/>
      <c r="M17" s="439"/>
      <c r="O17" s="421"/>
      <c r="P17" s="404" t="s">
        <v>193</v>
      </c>
      <c r="Q17" s="405"/>
      <c r="R17" s="5"/>
      <c r="S17" s="113"/>
      <c r="T17" s="114"/>
      <c r="U17" s="115"/>
      <c r="V17" s="115"/>
      <c r="W17" s="115"/>
      <c r="X17" s="132"/>
      <c r="Y17" s="133"/>
      <c r="Z17" s="134"/>
    </row>
    <row r="18" spans="2:26" ht="13.5" customHeight="1">
      <c r="B18" s="413"/>
      <c r="C18" s="414"/>
      <c r="D18" s="98"/>
      <c r="E18" s="99"/>
      <c r="F18" s="443"/>
      <c r="G18" s="99"/>
      <c r="H18" s="101"/>
      <c r="I18" s="446"/>
      <c r="J18" s="447"/>
      <c r="K18" s="449"/>
      <c r="L18" s="440"/>
      <c r="M18" s="441"/>
      <c r="O18" s="450"/>
      <c r="P18" s="406"/>
      <c r="Q18" s="407"/>
      <c r="R18" s="6">
        <v>0</v>
      </c>
      <c r="S18" s="77"/>
      <c r="T18" s="120"/>
      <c r="U18" s="79"/>
      <c r="V18" s="79"/>
      <c r="W18" s="79"/>
      <c r="X18" s="121"/>
      <c r="Y18" s="122"/>
      <c r="Z18" s="123"/>
    </row>
    <row r="19" spans="2:26" ht="12.75" customHeight="1">
      <c r="B19" s="409" t="s">
        <v>194</v>
      </c>
      <c r="C19" s="410"/>
      <c r="D19" s="415" t="s">
        <v>287</v>
      </c>
      <c r="E19" s="416"/>
      <c r="F19" s="416"/>
      <c r="G19" s="416"/>
      <c r="H19" s="416"/>
      <c r="I19" s="416"/>
      <c r="J19" s="416"/>
      <c r="K19" s="417"/>
      <c r="L19" s="130"/>
      <c r="M19" s="131"/>
      <c r="O19" s="421"/>
      <c r="P19" s="404" t="s">
        <v>195</v>
      </c>
      <c r="Q19" s="405"/>
      <c r="R19" s="5"/>
      <c r="S19" s="135"/>
      <c r="T19" s="136"/>
      <c r="U19" s="85"/>
      <c r="V19" s="85"/>
      <c r="W19" s="85"/>
      <c r="X19" s="137"/>
      <c r="Y19" s="85"/>
      <c r="Z19" s="138"/>
    </row>
    <row r="20" spans="2:26" ht="12.75" customHeight="1" thickBot="1">
      <c r="B20" s="411"/>
      <c r="C20" s="412"/>
      <c r="D20" s="418"/>
      <c r="E20" s="419"/>
      <c r="F20" s="419"/>
      <c r="G20" s="419"/>
      <c r="H20" s="419"/>
      <c r="I20" s="419"/>
      <c r="J20" s="419"/>
      <c r="K20" s="420"/>
      <c r="L20" s="139"/>
      <c r="M20" s="104"/>
      <c r="O20" s="422"/>
      <c r="P20" s="423"/>
      <c r="Q20" s="424"/>
      <c r="R20" s="8">
        <f>R18+R6</f>
        <v>662000</v>
      </c>
      <c r="S20" s="140"/>
      <c r="T20" s="141"/>
      <c r="U20" s="142"/>
      <c r="V20" s="142"/>
      <c r="W20" s="142"/>
      <c r="X20" s="142"/>
      <c r="Y20" s="142"/>
      <c r="Z20" s="143"/>
    </row>
    <row r="21" spans="2:13" ht="24.75" customHeight="1">
      <c r="B21" s="413"/>
      <c r="C21" s="414"/>
      <c r="D21" s="79"/>
      <c r="E21" s="79"/>
      <c r="F21" s="79"/>
      <c r="G21" s="79"/>
      <c r="H21" s="79"/>
      <c r="I21" s="79"/>
      <c r="J21" s="144"/>
      <c r="K21" s="79"/>
      <c r="L21" s="139"/>
      <c r="M21" s="104"/>
    </row>
    <row r="22" spans="2:13" ht="24.75" customHeight="1">
      <c r="B22" s="425" t="s">
        <v>196</v>
      </c>
      <c r="C22" s="426"/>
      <c r="D22" s="85" t="s">
        <v>197</v>
      </c>
      <c r="E22" s="85"/>
      <c r="F22" s="85"/>
      <c r="G22" s="85"/>
      <c r="H22" s="145">
        <v>9</v>
      </c>
      <c r="I22" s="85"/>
      <c r="J22" s="137"/>
      <c r="K22" s="85"/>
      <c r="L22" s="84"/>
      <c r="M22" s="86"/>
    </row>
    <row r="23" spans="2:13" ht="24.75" customHeight="1">
      <c r="B23" s="425"/>
      <c r="C23" s="426"/>
      <c r="D23" s="146" t="s">
        <v>198</v>
      </c>
      <c r="E23" s="147"/>
      <c r="F23" s="147"/>
      <c r="G23" s="147"/>
      <c r="H23" s="148" t="s">
        <v>199</v>
      </c>
      <c r="I23" s="147"/>
      <c r="J23" s="149"/>
      <c r="K23" s="147"/>
      <c r="L23" s="139"/>
      <c r="M23" s="104"/>
    </row>
    <row r="24" spans="2:13" ht="24.75" customHeight="1" thickBot="1">
      <c r="B24" s="427"/>
      <c r="C24" s="428"/>
      <c r="D24" s="142"/>
      <c r="E24" s="142"/>
      <c r="F24" s="142"/>
      <c r="G24" s="142"/>
      <c r="H24" s="142"/>
      <c r="I24" s="142"/>
      <c r="J24" s="150"/>
      <c r="K24" s="140"/>
      <c r="L24" s="141"/>
      <c r="M24" s="143"/>
    </row>
    <row r="25" spans="15:26" ht="13.5">
      <c r="O25" s="429"/>
      <c r="P25" s="429"/>
      <c r="Q25" s="61"/>
      <c r="R25" s="62"/>
      <c r="S25" s="62"/>
      <c r="T25" s="408"/>
      <c r="U25" s="408"/>
      <c r="V25" s="408"/>
      <c r="W25" s="408"/>
      <c r="X25" s="408"/>
      <c r="Y25" s="408"/>
      <c r="Z25" s="408"/>
    </row>
    <row r="75" ht="13.5">
      <c r="AH75" s="151"/>
    </row>
  </sheetData>
  <sheetProtection/>
  <mergeCells count="67">
    <mergeCell ref="T1:Z1"/>
    <mergeCell ref="B2:M2"/>
    <mergeCell ref="O2:Z2"/>
    <mergeCell ref="T4:Z4"/>
    <mergeCell ref="R4:S4"/>
    <mergeCell ref="B3:C3"/>
    <mergeCell ref="D3:I3"/>
    <mergeCell ref="J3:K3"/>
    <mergeCell ref="O1:P1"/>
    <mergeCell ref="B4:C4"/>
    <mergeCell ref="O4:Q4"/>
    <mergeCell ref="B5:C6"/>
    <mergeCell ref="D5:I6"/>
    <mergeCell ref="J5:K6"/>
    <mergeCell ref="L5:L6"/>
    <mergeCell ref="O5:O6"/>
    <mergeCell ref="P5:Q6"/>
    <mergeCell ref="M5:M6"/>
    <mergeCell ref="B7:C8"/>
    <mergeCell ref="D7:I8"/>
    <mergeCell ref="J7:K8"/>
    <mergeCell ref="L7:M8"/>
    <mergeCell ref="J4:K4"/>
    <mergeCell ref="B9:C9"/>
    <mergeCell ref="D9:E9"/>
    <mergeCell ref="F9:H9"/>
    <mergeCell ref="J9:K9"/>
    <mergeCell ref="O7:O8"/>
    <mergeCell ref="P7:Q8"/>
    <mergeCell ref="L9:M9"/>
    <mergeCell ref="P9:Q9"/>
    <mergeCell ref="B14:C15"/>
    <mergeCell ref="D15:H15"/>
    <mergeCell ref="I15:J15"/>
    <mergeCell ref="L15:M15"/>
    <mergeCell ref="P15:Q15"/>
    <mergeCell ref="B10:C10"/>
    <mergeCell ref="D10:H10"/>
    <mergeCell ref="I10:K10"/>
    <mergeCell ref="L10:M10"/>
    <mergeCell ref="P10:Q10"/>
    <mergeCell ref="P12:Q12"/>
    <mergeCell ref="B13:C13"/>
    <mergeCell ref="D13:H13"/>
    <mergeCell ref="I13:J13"/>
    <mergeCell ref="P13:Q13"/>
    <mergeCell ref="I12:J12"/>
    <mergeCell ref="B11:C12"/>
    <mergeCell ref="I11:J11"/>
    <mergeCell ref="L11:M11"/>
    <mergeCell ref="P11:Q11"/>
    <mergeCell ref="B16:C18"/>
    <mergeCell ref="I16:J16"/>
    <mergeCell ref="L16:M18"/>
    <mergeCell ref="P16:Q16"/>
    <mergeCell ref="F17:F18"/>
    <mergeCell ref="I17:J18"/>
    <mergeCell ref="K17:K18"/>
    <mergeCell ref="O17:O18"/>
    <mergeCell ref="P17:Q18"/>
    <mergeCell ref="T25:Z25"/>
    <mergeCell ref="B19:C21"/>
    <mergeCell ref="D19:K20"/>
    <mergeCell ref="O19:O20"/>
    <mergeCell ref="P19:Q20"/>
    <mergeCell ref="B22:C24"/>
    <mergeCell ref="O25:P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2"/>
  <rowBreaks count="1" manualBreakCount="1">
    <brk id="24" min="1" max="25" man="1"/>
  </rowBreaks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H75"/>
  <sheetViews>
    <sheetView view="pageBreakPreview" zoomScaleSheetLayoutView="100" zoomScalePageLayoutView="0" workbookViewId="0" topLeftCell="A19">
      <selection activeCell="I21" sqref="I21"/>
    </sheetView>
  </sheetViews>
  <sheetFormatPr defaultColWidth="9.00390625" defaultRowHeight="13.5"/>
  <cols>
    <col min="1" max="1" width="11.625" style="59" customWidth="1"/>
    <col min="2" max="2" width="12.875" style="59" customWidth="1"/>
    <col min="3" max="3" width="9.50390625" style="59" customWidth="1"/>
    <col min="4" max="4" width="5.00390625" style="192" customWidth="1"/>
    <col min="5" max="5" width="6.50390625" style="59" customWidth="1"/>
    <col min="6" max="6" width="7.50390625" style="59" customWidth="1"/>
    <col min="7" max="7" width="9.75390625" style="193" customWidth="1"/>
    <col min="8" max="8" width="8.50390625" style="59" customWidth="1"/>
    <col min="9" max="9" width="8.125" style="59" customWidth="1"/>
    <col min="10" max="10" width="7.25390625" style="59" customWidth="1"/>
    <col min="11" max="16384" width="9.00390625" style="59" customWidth="1"/>
  </cols>
  <sheetData>
    <row r="1" spans="1:11" ht="34.5" customHeight="1">
      <c r="A1" s="152" t="s">
        <v>284</v>
      </c>
      <c r="B1" s="153" t="s">
        <v>283</v>
      </c>
      <c r="C1" s="154" t="str">
        <f>'計画概要書'!D9</f>
        <v>田</v>
      </c>
      <c r="D1" s="155"/>
      <c r="E1" s="156"/>
      <c r="F1" s="156"/>
      <c r="G1" s="526" t="s">
        <v>200</v>
      </c>
      <c r="H1" s="526"/>
      <c r="I1" s="526"/>
      <c r="J1" s="526"/>
      <c r="K1" s="157"/>
    </row>
    <row r="2" spans="1:11" ht="22.5" customHeight="1">
      <c r="A2" s="158" t="s">
        <v>201</v>
      </c>
      <c r="B2" s="122"/>
      <c r="C2" s="159">
        <f>G33</f>
        <v>662000</v>
      </c>
      <c r="D2" s="160" t="s">
        <v>202</v>
      </c>
      <c r="E2" s="122"/>
      <c r="F2" s="122"/>
      <c r="G2" s="159"/>
      <c r="H2" s="122"/>
      <c r="I2" s="159"/>
      <c r="J2" s="161"/>
      <c r="K2" s="162"/>
    </row>
    <row r="3" spans="1:11" ht="13.5">
      <c r="A3" s="163"/>
      <c r="B3" s="148" t="s">
        <v>203</v>
      </c>
      <c r="C3" s="148"/>
      <c r="D3" s="164"/>
      <c r="E3" s="148"/>
      <c r="F3" s="148"/>
      <c r="G3" s="165"/>
      <c r="H3" s="148"/>
      <c r="I3" s="148"/>
      <c r="J3" s="148"/>
      <c r="K3" s="166"/>
    </row>
    <row r="4" spans="1:11" ht="13.5">
      <c r="A4" s="163"/>
      <c r="B4" s="148"/>
      <c r="C4" s="148"/>
      <c r="D4" s="164"/>
      <c r="E4" s="148"/>
      <c r="F4" s="148"/>
      <c r="G4" s="165"/>
      <c r="H4" s="148"/>
      <c r="I4" s="148"/>
      <c r="J4" s="148"/>
      <c r="K4" s="166"/>
    </row>
    <row r="5" spans="1:11" ht="13.5">
      <c r="A5" s="163"/>
      <c r="B5" s="148"/>
      <c r="C5" s="167" t="s">
        <v>204</v>
      </c>
      <c r="D5" s="164"/>
      <c r="E5" s="148" t="str">
        <f>'計画概要書'!D5</f>
        <v>鳥取県A郡B町C</v>
      </c>
      <c r="F5" s="148"/>
      <c r="G5" s="165"/>
      <c r="H5" s="148"/>
      <c r="I5" s="148"/>
      <c r="J5" s="148"/>
      <c r="K5" s="166"/>
    </row>
    <row r="6" spans="1:11" ht="13.5">
      <c r="A6" s="163"/>
      <c r="B6" s="148"/>
      <c r="C6" s="167"/>
      <c r="D6" s="164"/>
      <c r="E6" s="148"/>
      <c r="F6" s="148"/>
      <c r="G6" s="165"/>
      <c r="H6" s="148"/>
      <c r="I6" s="148"/>
      <c r="J6" s="148"/>
      <c r="K6" s="166"/>
    </row>
    <row r="7" spans="1:11" ht="13.5">
      <c r="A7" s="163"/>
      <c r="B7" s="148"/>
      <c r="C7" s="167" t="s">
        <v>205</v>
      </c>
      <c r="D7" s="164"/>
      <c r="E7" s="168" t="s">
        <v>206</v>
      </c>
      <c r="F7" s="169">
        <f>'計画概要書'!F11</f>
        <v>9</v>
      </c>
      <c r="G7" s="165"/>
      <c r="H7" s="148"/>
      <c r="I7" s="148"/>
      <c r="J7" s="148"/>
      <c r="K7" s="166"/>
    </row>
    <row r="8" spans="1:11" ht="13.5">
      <c r="A8" s="163"/>
      <c r="B8" s="148"/>
      <c r="C8" s="167"/>
      <c r="D8" s="164"/>
      <c r="E8" s="168"/>
      <c r="F8" s="170"/>
      <c r="G8" s="165"/>
      <c r="H8" s="148"/>
      <c r="I8" s="148"/>
      <c r="J8" s="148"/>
      <c r="K8" s="166"/>
    </row>
    <row r="9" spans="1:11" ht="13.5">
      <c r="A9" s="163"/>
      <c r="B9" s="148"/>
      <c r="C9" s="167" t="s">
        <v>197</v>
      </c>
      <c r="D9" s="164"/>
      <c r="E9" s="168" t="s">
        <v>206</v>
      </c>
      <c r="F9" s="169">
        <f>'計画概要書'!H22</f>
        <v>9</v>
      </c>
      <c r="G9" s="165"/>
      <c r="H9" s="148"/>
      <c r="I9" s="148"/>
      <c r="J9" s="148"/>
      <c r="K9" s="166"/>
    </row>
    <row r="10" spans="1:11" ht="13.5">
      <c r="A10" s="163"/>
      <c r="B10" s="148"/>
      <c r="C10" s="148"/>
      <c r="D10" s="164"/>
      <c r="E10" s="148"/>
      <c r="F10" s="148"/>
      <c r="G10" s="165"/>
      <c r="H10" s="148"/>
      <c r="I10" s="148"/>
      <c r="J10" s="148"/>
      <c r="K10" s="166"/>
    </row>
    <row r="11" spans="1:11" ht="13.5">
      <c r="A11" s="163"/>
      <c r="B11" s="148"/>
      <c r="C11" s="148"/>
      <c r="D11" s="164"/>
      <c r="E11" s="148"/>
      <c r="F11" s="148"/>
      <c r="G11" s="165"/>
      <c r="H11" s="148"/>
      <c r="I11" s="148"/>
      <c r="J11" s="148"/>
      <c r="K11" s="166"/>
    </row>
    <row r="12" spans="1:11" ht="17.25" customHeight="1">
      <c r="A12" s="171" t="s">
        <v>207</v>
      </c>
      <c r="B12" s="125"/>
      <c r="C12" s="125"/>
      <c r="D12" s="172"/>
      <c r="E12" s="125"/>
      <c r="F12" s="125"/>
      <c r="G12" s="173"/>
      <c r="H12" s="125"/>
      <c r="I12" s="125"/>
      <c r="J12" s="125"/>
      <c r="K12" s="174"/>
    </row>
    <row r="13" spans="1:11" ht="17.25" customHeight="1">
      <c r="A13" s="527" t="s">
        <v>208</v>
      </c>
      <c r="B13" s="529" t="s">
        <v>209</v>
      </c>
      <c r="C13" s="530"/>
      <c r="D13" s="531" t="s">
        <v>210</v>
      </c>
      <c r="E13" s="531" t="s">
        <v>211</v>
      </c>
      <c r="F13" s="531" t="s">
        <v>212</v>
      </c>
      <c r="G13" s="533" t="s">
        <v>163</v>
      </c>
      <c r="H13" s="175" t="s">
        <v>213</v>
      </c>
      <c r="I13" s="535" t="s">
        <v>214</v>
      </c>
      <c r="J13" s="536"/>
      <c r="K13" s="537"/>
    </row>
    <row r="14" spans="1:11" ht="17.25" customHeight="1">
      <c r="A14" s="528"/>
      <c r="B14" s="176" t="s">
        <v>215</v>
      </c>
      <c r="C14" s="176" t="s">
        <v>216</v>
      </c>
      <c r="D14" s="532"/>
      <c r="E14" s="532"/>
      <c r="F14" s="532"/>
      <c r="G14" s="534"/>
      <c r="H14" s="177" t="s">
        <v>217</v>
      </c>
      <c r="I14" s="538"/>
      <c r="J14" s="539"/>
      <c r="K14" s="540"/>
    </row>
    <row r="15" spans="1:11" ht="17.25" customHeight="1">
      <c r="A15" s="178"/>
      <c r="B15" s="11"/>
      <c r="C15" s="11"/>
      <c r="D15" s="12"/>
      <c r="E15" s="11"/>
      <c r="F15" s="179" t="s">
        <v>218</v>
      </c>
      <c r="G15" s="180" t="s">
        <v>218</v>
      </c>
      <c r="H15" s="179"/>
      <c r="I15" s="517"/>
      <c r="J15" s="518"/>
      <c r="K15" s="519"/>
    </row>
    <row r="16" spans="1:11" ht="17.25" customHeight="1">
      <c r="A16" s="178" t="s">
        <v>219</v>
      </c>
      <c r="B16" s="11"/>
      <c r="C16" s="11"/>
      <c r="D16" s="12"/>
      <c r="E16" s="12"/>
      <c r="F16" s="11"/>
      <c r="G16" s="9"/>
      <c r="H16" s="11"/>
      <c r="I16" s="517"/>
      <c r="J16" s="518"/>
      <c r="K16" s="519"/>
    </row>
    <row r="17" spans="1:11" ht="17.25" customHeight="1">
      <c r="A17" s="178" t="s">
        <v>220</v>
      </c>
      <c r="B17" s="11" t="s">
        <v>221</v>
      </c>
      <c r="C17" s="11"/>
      <c r="D17" s="12">
        <v>19</v>
      </c>
      <c r="E17" s="12" t="s">
        <v>222</v>
      </c>
      <c r="F17" s="9">
        <v>6800</v>
      </c>
      <c r="G17" s="9">
        <f>D17*F17</f>
        <v>129200</v>
      </c>
      <c r="H17" s="13">
        <v>25</v>
      </c>
      <c r="I17" s="523"/>
      <c r="J17" s="524"/>
      <c r="K17" s="525"/>
    </row>
    <row r="18" spans="1:11" ht="17.25" customHeight="1">
      <c r="A18" s="178"/>
      <c r="B18" s="11" t="s">
        <v>223</v>
      </c>
      <c r="C18" s="11" t="s">
        <v>224</v>
      </c>
      <c r="D18" s="12">
        <v>9</v>
      </c>
      <c r="E18" s="12" t="s">
        <v>222</v>
      </c>
      <c r="F18" s="9">
        <v>3900</v>
      </c>
      <c r="G18" s="9">
        <f>D18*F18</f>
        <v>35100</v>
      </c>
      <c r="H18" s="13" t="s">
        <v>225</v>
      </c>
      <c r="I18" s="523" t="s">
        <v>385</v>
      </c>
      <c r="J18" s="524"/>
      <c r="K18" s="525"/>
    </row>
    <row r="19" spans="1:11" ht="17.25" customHeight="1">
      <c r="A19" s="178"/>
      <c r="B19" s="181" t="s">
        <v>226</v>
      </c>
      <c r="C19" s="11" t="s">
        <v>227</v>
      </c>
      <c r="D19" s="12">
        <v>9</v>
      </c>
      <c r="E19" s="12" t="s">
        <v>222</v>
      </c>
      <c r="F19" s="9">
        <v>2100</v>
      </c>
      <c r="G19" s="9">
        <f>D19*F19</f>
        <v>18900</v>
      </c>
      <c r="H19" s="13">
        <v>100</v>
      </c>
      <c r="I19" s="523" t="s">
        <v>228</v>
      </c>
      <c r="J19" s="524"/>
      <c r="K19" s="525"/>
    </row>
    <row r="20" spans="1:11" ht="17.25" customHeight="1">
      <c r="A20" s="178"/>
      <c r="B20" s="11" t="s">
        <v>229</v>
      </c>
      <c r="C20" s="11"/>
      <c r="D20" s="12">
        <v>9</v>
      </c>
      <c r="E20" s="12" t="s">
        <v>230</v>
      </c>
      <c r="F20" s="9">
        <v>1100</v>
      </c>
      <c r="G20" s="9">
        <f>D20*F20</f>
        <v>9900</v>
      </c>
      <c r="H20" s="13">
        <v>36</v>
      </c>
      <c r="I20" s="14"/>
      <c r="J20" s="15"/>
      <c r="K20" s="16"/>
    </row>
    <row r="21" spans="1:11" ht="17.25" customHeight="1">
      <c r="A21" s="178"/>
      <c r="B21" s="10" t="s">
        <v>231</v>
      </c>
      <c r="C21" s="11"/>
      <c r="D21" s="12">
        <v>161</v>
      </c>
      <c r="E21" s="12" t="s">
        <v>232</v>
      </c>
      <c r="F21" s="9">
        <v>500</v>
      </c>
      <c r="G21" s="9">
        <f>D21*F21</f>
        <v>80500</v>
      </c>
      <c r="H21" s="13" t="s">
        <v>225</v>
      </c>
      <c r="I21" s="14" t="s">
        <v>386</v>
      </c>
      <c r="J21" s="15"/>
      <c r="K21" s="16"/>
    </row>
    <row r="22" spans="1:11" ht="17.25" customHeight="1">
      <c r="A22" s="178"/>
      <c r="B22" s="11" t="s">
        <v>233</v>
      </c>
      <c r="C22" s="11"/>
      <c r="D22" s="12"/>
      <c r="E22" s="12"/>
      <c r="F22" s="9"/>
      <c r="G22" s="9">
        <f>SUM(G17:G21)</f>
        <v>273600</v>
      </c>
      <c r="H22" s="13"/>
      <c r="I22" s="523"/>
      <c r="J22" s="524"/>
      <c r="K22" s="525"/>
    </row>
    <row r="23" spans="1:11" ht="17.25" customHeight="1">
      <c r="A23" s="178"/>
      <c r="B23" s="11"/>
      <c r="C23" s="11"/>
      <c r="D23" s="12"/>
      <c r="E23" s="12"/>
      <c r="F23" s="9"/>
      <c r="G23" s="9"/>
      <c r="H23" s="13"/>
      <c r="I23" s="523"/>
      <c r="J23" s="524"/>
      <c r="K23" s="525"/>
    </row>
    <row r="24" spans="1:11" ht="17.25" customHeight="1">
      <c r="A24" s="178"/>
      <c r="B24" s="11"/>
      <c r="C24" s="11"/>
      <c r="D24" s="12"/>
      <c r="E24" s="12"/>
      <c r="F24" s="9"/>
      <c r="G24" s="9"/>
      <c r="H24" s="13"/>
      <c r="I24" s="523"/>
      <c r="J24" s="524"/>
      <c r="K24" s="525"/>
    </row>
    <row r="25" spans="1:11" ht="17.25" customHeight="1">
      <c r="A25" s="178" t="s">
        <v>234</v>
      </c>
      <c r="B25" s="11" t="s">
        <v>235</v>
      </c>
      <c r="C25" s="11"/>
      <c r="D25" s="12">
        <v>30</v>
      </c>
      <c r="E25" s="12" t="s">
        <v>232</v>
      </c>
      <c r="F25" s="9">
        <v>1200</v>
      </c>
      <c r="G25" s="9">
        <f>D25*F25</f>
        <v>36000</v>
      </c>
      <c r="H25" s="13">
        <v>37</v>
      </c>
      <c r="I25" s="523"/>
      <c r="J25" s="524"/>
      <c r="K25" s="525"/>
    </row>
    <row r="26" spans="1:11" ht="17.25" customHeight="1">
      <c r="A26" s="178"/>
      <c r="B26" s="182" t="s">
        <v>233</v>
      </c>
      <c r="C26" s="182"/>
      <c r="D26" s="183"/>
      <c r="E26" s="182"/>
      <c r="F26" s="182"/>
      <c r="G26" s="184">
        <f>G25</f>
        <v>36000</v>
      </c>
      <c r="H26" s="182"/>
      <c r="I26" s="523"/>
      <c r="J26" s="524"/>
      <c r="K26" s="525"/>
    </row>
    <row r="27" spans="1:11" ht="17.25" customHeight="1">
      <c r="A27" s="178"/>
      <c r="B27" s="182"/>
      <c r="C27" s="182"/>
      <c r="D27" s="183"/>
      <c r="E27" s="182"/>
      <c r="F27" s="182"/>
      <c r="G27" s="184"/>
      <c r="H27" s="182"/>
      <c r="I27" s="523"/>
      <c r="J27" s="524"/>
      <c r="K27" s="525"/>
    </row>
    <row r="28" spans="1:11" ht="17.25" customHeight="1">
      <c r="A28" s="178" t="s">
        <v>236</v>
      </c>
      <c r="B28" s="11" t="s">
        <v>122</v>
      </c>
      <c r="C28" s="11"/>
      <c r="D28" s="12">
        <v>18</v>
      </c>
      <c r="E28" s="12" t="s">
        <v>230</v>
      </c>
      <c r="F28" s="9">
        <v>18800</v>
      </c>
      <c r="G28" s="9">
        <f>D28*F28</f>
        <v>338400</v>
      </c>
      <c r="H28" s="13">
        <v>28</v>
      </c>
      <c r="I28" s="523"/>
      <c r="J28" s="524"/>
      <c r="K28" s="525"/>
    </row>
    <row r="29" spans="1:11" ht="17.25" customHeight="1">
      <c r="A29" s="178"/>
      <c r="B29" s="185" t="s">
        <v>237</v>
      </c>
      <c r="C29" s="11" t="s">
        <v>122</v>
      </c>
      <c r="D29" s="12">
        <v>18</v>
      </c>
      <c r="E29" s="12" t="s">
        <v>230</v>
      </c>
      <c r="F29" s="9">
        <v>800</v>
      </c>
      <c r="G29" s="9">
        <f>D29*F29</f>
        <v>14400</v>
      </c>
      <c r="H29" s="11" t="s">
        <v>238</v>
      </c>
      <c r="I29" s="523" t="s">
        <v>239</v>
      </c>
      <c r="J29" s="524"/>
      <c r="K29" s="525"/>
    </row>
    <row r="30" spans="1:11" ht="17.25" customHeight="1">
      <c r="A30" s="178"/>
      <c r="B30" s="182" t="s">
        <v>233</v>
      </c>
      <c r="C30" s="182"/>
      <c r="D30" s="183"/>
      <c r="E30" s="182"/>
      <c r="F30" s="182"/>
      <c r="G30" s="184">
        <f>SUM(G28:G29)</f>
        <v>352800</v>
      </c>
      <c r="H30" s="182"/>
      <c r="I30" s="523"/>
      <c r="J30" s="524"/>
      <c r="K30" s="525"/>
    </row>
    <row r="31" spans="1:11" ht="17.25" customHeight="1">
      <c r="A31" s="178"/>
      <c r="B31" s="182"/>
      <c r="C31" s="182"/>
      <c r="D31" s="183"/>
      <c r="E31" s="182"/>
      <c r="F31" s="182"/>
      <c r="G31" s="184"/>
      <c r="H31" s="182"/>
      <c r="I31" s="523"/>
      <c r="J31" s="524"/>
      <c r="K31" s="525"/>
    </row>
    <row r="32" spans="1:11" ht="17.25" customHeight="1">
      <c r="A32" s="178" t="s">
        <v>195</v>
      </c>
      <c r="B32" s="11"/>
      <c r="C32" s="11"/>
      <c r="D32" s="12"/>
      <c r="E32" s="11"/>
      <c r="F32" s="9"/>
      <c r="G32" s="9">
        <f>G22+G26+G30</f>
        <v>662400</v>
      </c>
      <c r="H32" s="13"/>
      <c r="I32" s="517"/>
      <c r="J32" s="518"/>
      <c r="K32" s="519"/>
    </row>
    <row r="33" spans="1:11" ht="17.25" customHeight="1">
      <c r="A33" s="178"/>
      <c r="B33" s="11"/>
      <c r="C33" s="11"/>
      <c r="D33" s="12"/>
      <c r="E33" s="11"/>
      <c r="F33" s="9"/>
      <c r="G33" s="9">
        <f>ROUNDDOWN(G32,-3)</f>
        <v>662000</v>
      </c>
      <c r="H33" s="13"/>
      <c r="I33" s="517" t="s">
        <v>240</v>
      </c>
      <c r="J33" s="518"/>
      <c r="K33" s="519"/>
    </row>
    <row r="34" spans="1:11" ht="17.25" customHeight="1">
      <c r="A34" s="178"/>
      <c r="B34" s="11"/>
      <c r="C34" s="11"/>
      <c r="D34" s="12"/>
      <c r="E34" s="12"/>
      <c r="F34" s="9"/>
      <c r="G34" s="9"/>
      <c r="H34" s="13"/>
      <c r="I34" s="517"/>
      <c r="J34" s="518"/>
      <c r="K34" s="519"/>
    </row>
    <row r="35" spans="1:11" ht="17.25" customHeight="1">
      <c r="A35" s="178"/>
      <c r="B35" s="11"/>
      <c r="C35" s="11"/>
      <c r="D35" s="12"/>
      <c r="E35" s="11"/>
      <c r="F35" s="9"/>
      <c r="G35" s="9"/>
      <c r="H35" s="13"/>
      <c r="I35" s="517"/>
      <c r="J35" s="518"/>
      <c r="K35" s="519"/>
    </row>
    <row r="36" spans="1:11" ht="17.25" customHeight="1">
      <c r="A36" s="178"/>
      <c r="B36" s="186"/>
      <c r="C36" s="11"/>
      <c r="D36" s="12"/>
      <c r="E36" s="12"/>
      <c r="F36" s="9"/>
      <c r="G36" s="9"/>
      <c r="H36" s="11"/>
      <c r="I36" s="517"/>
      <c r="J36" s="518"/>
      <c r="K36" s="519"/>
    </row>
    <row r="37" spans="1:11" ht="17.25" customHeight="1">
      <c r="A37" s="178"/>
      <c r="B37" s="11"/>
      <c r="C37" s="11"/>
      <c r="D37" s="12"/>
      <c r="E37" s="12"/>
      <c r="F37" s="9"/>
      <c r="G37" s="9"/>
      <c r="H37" s="11"/>
      <c r="I37" s="517"/>
      <c r="J37" s="518"/>
      <c r="K37" s="519"/>
    </row>
    <row r="38" spans="1:11" ht="17.25" customHeight="1">
      <c r="A38" s="178"/>
      <c r="B38" s="182"/>
      <c r="C38" s="182"/>
      <c r="D38" s="183"/>
      <c r="E38" s="182"/>
      <c r="F38" s="182"/>
      <c r="G38" s="184"/>
      <c r="H38" s="182"/>
      <c r="I38" s="517"/>
      <c r="J38" s="518"/>
      <c r="K38" s="519"/>
    </row>
    <row r="39" spans="1:11" ht="17.25" customHeight="1">
      <c r="A39" s="178"/>
      <c r="B39" s="182"/>
      <c r="C39" s="182"/>
      <c r="D39" s="183"/>
      <c r="E39" s="182"/>
      <c r="F39" s="182"/>
      <c r="G39" s="184"/>
      <c r="H39" s="182"/>
      <c r="I39" s="517"/>
      <c r="J39" s="518"/>
      <c r="K39" s="519"/>
    </row>
    <row r="40" spans="1:11" ht="17.25" customHeight="1">
      <c r="A40" s="178"/>
      <c r="B40" s="11"/>
      <c r="C40" s="11"/>
      <c r="D40" s="12"/>
      <c r="E40" s="11"/>
      <c r="F40" s="9"/>
      <c r="G40" s="9"/>
      <c r="H40" s="13"/>
      <c r="I40" s="517"/>
      <c r="J40" s="518"/>
      <c r="K40" s="519"/>
    </row>
    <row r="41" spans="1:11" ht="17.25" customHeight="1">
      <c r="A41" s="178"/>
      <c r="B41" s="11"/>
      <c r="C41" s="11"/>
      <c r="D41" s="12"/>
      <c r="E41" s="11"/>
      <c r="F41" s="9"/>
      <c r="G41" s="9"/>
      <c r="H41" s="13"/>
      <c r="I41" s="517"/>
      <c r="J41" s="518"/>
      <c r="K41" s="519"/>
    </row>
    <row r="42" spans="1:11" ht="17.25" customHeight="1">
      <c r="A42" s="178"/>
      <c r="B42" s="11"/>
      <c r="C42" s="11"/>
      <c r="D42" s="12"/>
      <c r="E42" s="11"/>
      <c r="F42" s="9"/>
      <c r="G42" s="9"/>
      <c r="H42" s="13"/>
      <c r="I42" s="517"/>
      <c r="J42" s="518"/>
      <c r="K42" s="519"/>
    </row>
    <row r="43" spans="1:11" ht="17.25" customHeight="1">
      <c r="A43" s="178"/>
      <c r="B43" s="11"/>
      <c r="C43" s="11"/>
      <c r="D43" s="12"/>
      <c r="E43" s="11"/>
      <c r="F43" s="9"/>
      <c r="G43" s="9"/>
      <c r="H43" s="13"/>
      <c r="I43" s="517"/>
      <c r="J43" s="518"/>
      <c r="K43" s="519"/>
    </row>
    <row r="44" spans="1:11" ht="17.25" customHeight="1">
      <c r="A44" s="178"/>
      <c r="B44" s="11"/>
      <c r="C44" s="11"/>
      <c r="D44" s="12"/>
      <c r="E44" s="11"/>
      <c r="F44" s="9"/>
      <c r="G44" s="9"/>
      <c r="H44" s="13"/>
      <c r="I44" s="517"/>
      <c r="J44" s="518"/>
      <c r="K44" s="519"/>
    </row>
    <row r="45" spans="1:11" ht="17.25" customHeight="1">
      <c r="A45" s="178"/>
      <c r="B45" s="11"/>
      <c r="C45" s="11"/>
      <c r="D45" s="12"/>
      <c r="E45" s="11"/>
      <c r="F45" s="9"/>
      <c r="G45" s="9"/>
      <c r="H45" s="13"/>
      <c r="I45" s="517"/>
      <c r="J45" s="518"/>
      <c r="K45" s="519"/>
    </row>
    <row r="46" spans="1:11" ht="17.25" customHeight="1">
      <c r="A46" s="178"/>
      <c r="B46" s="11"/>
      <c r="C46" s="11"/>
      <c r="D46" s="12"/>
      <c r="E46" s="11"/>
      <c r="F46" s="9"/>
      <c r="G46" s="187"/>
      <c r="H46" s="13"/>
      <c r="I46" s="517"/>
      <c r="J46" s="518"/>
      <c r="K46" s="519"/>
    </row>
    <row r="47" spans="1:11" ht="17.25" customHeight="1">
      <c r="A47" s="178"/>
      <c r="B47" s="11"/>
      <c r="C47" s="11"/>
      <c r="D47" s="12"/>
      <c r="E47" s="11"/>
      <c r="F47" s="9"/>
      <c r="G47" s="9"/>
      <c r="H47" s="13"/>
      <c r="I47" s="517"/>
      <c r="J47" s="518"/>
      <c r="K47" s="519"/>
    </row>
    <row r="48" spans="1:11" ht="17.25" customHeight="1">
      <c r="A48" s="178"/>
      <c r="B48" s="11"/>
      <c r="C48" s="11"/>
      <c r="D48" s="12"/>
      <c r="E48" s="11"/>
      <c r="F48" s="9"/>
      <c r="G48" s="9"/>
      <c r="H48" s="11"/>
      <c r="I48" s="517"/>
      <c r="J48" s="518"/>
      <c r="K48" s="519"/>
    </row>
    <row r="49" spans="1:11" ht="17.25" customHeight="1">
      <c r="A49" s="178"/>
      <c r="B49" s="11"/>
      <c r="C49" s="11"/>
      <c r="D49" s="12"/>
      <c r="E49" s="11"/>
      <c r="F49" s="9"/>
      <c r="G49" s="9"/>
      <c r="H49" s="11"/>
      <c r="I49" s="517"/>
      <c r="J49" s="518"/>
      <c r="K49" s="519"/>
    </row>
    <row r="50" spans="1:11" ht="17.25" customHeight="1">
      <c r="A50" s="178"/>
      <c r="B50" s="11"/>
      <c r="C50" s="11"/>
      <c r="D50" s="12"/>
      <c r="E50" s="11"/>
      <c r="F50" s="9"/>
      <c r="G50" s="9"/>
      <c r="H50" s="11"/>
      <c r="I50" s="517"/>
      <c r="J50" s="518"/>
      <c r="K50" s="519"/>
    </row>
    <row r="51" spans="1:11" ht="17.25" customHeight="1" thickBot="1">
      <c r="A51" s="188"/>
      <c r="B51" s="189"/>
      <c r="C51" s="189"/>
      <c r="D51" s="190"/>
      <c r="E51" s="189"/>
      <c r="F51" s="191"/>
      <c r="G51" s="191"/>
      <c r="H51" s="189"/>
      <c r="I51" s="520"/>
      <c r="J51" s="521"/>
      <c r="K51" s="522"/>
    </row>
    <row r="75" ht="13.5">
      <c r="AH75" s="151"/>
    </row>
  </sheetData>
  <sheetProtection/>
  <mergeCells count="43">
    <mergeCell ref="G1:J1"/>
    <mergeCell ref="A13:A14"/>
    <mergeCell ref="B13:C13"/>
    <mergeCell ref="D13:D14"/>
    <mergeCell ref="E13:E14"/>
    <mergeCell ref="F13:F14"/>
    <mergeCell ref="G13:G14"/>
    <mergeCell ref="I13:K14"/>
    <mergeCell ref="I15:K15"/>
    <mergeCell ref="I16:K16"/>
    <mergeCell ref="I17:K17"/>
    <mergeCell ref="I18:K18"/>
    <mergeCell ref="I23:K23"/>
    <mergeCell ref="I24:K24"/>
    <mergeCell ref="I19:K19"/>
    <mergeCell ref="I22:K22"/>
    <mergeCell ref="I30:K30"/>
    <mergeCell ref="I31:K31"/>
    <mergeCell ref="I25:K25"/>
    <mergeCell ref="I26:K26"/>
    <mergeCell ref="I32:K32"/>
    <mergeCell ref="I33:K33"/>
    <mergeCell ref="I34:K34"/>
    <mergeCell ref="I27:K27"/>
    <mergeCell ref="I28:K28"/>
    <mergeCell ref="I29:K29"/>
    <mergeCell ref="I49:K49"/>
    <mergeCell ref="I35:K35"/>
    <mergeCell ref="I36:K36"/>
    <mergeCell ref="I37:K37"/>
    <mergeCell ref="I38:K38"/>
    <mergeCell ref="I39:K39"/>
    <mergeCell ref="I40:K40"/>
    <mergeCell ref="I50:K50"/>
    <mergeCell ref="I51:K51"/>
    <mergeCell ref="I41:K41"/>
    <mergeCell ref="I42:K42"/>
    <mergeCell ref="I43:K43"/>
    <mergeCell ref="I44:K44"/>
    <mergeCell ref="I45:K45"/>
    <mergeCell ref="I46:K46"/>
    <mergeCell ref="I47:K47"/>
    <mergeCell ref="I48:K4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H75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3.50390625" style="197" customWidth="1"/>
    <col min="2" max="2" width="26.875" style="197" customWidth="1"/>
    <col min="3" max="3" width="9.00390625" style="197" customWidth="1"/>
    <col min="4" max="4" width="9.875" style="197" bestFit="1" customWidth="1"/>
    <col min="5" max="5" width="11.125" style="197" bestFit="1" customWidth="1"/>
    <col min="6" max="6" width="9.25390625" style="197" bestFit="1" customWidth="1"/>
    <col min="7" max="8" width="9.00390625" style="197" customWidth="1"/>
    <col min="9" max="9" width="11.00390625" style="197" bestFit="1" customWidth="1"/>
    <col min="10" max="10" width="15.625" style="197" customWidth="1"/>
    <col min="11" max="11" width="10.625" style="197" customWidth="1"/>
    <col min="12" max="16384" width="9.00390625" style="197" customWidth="1"/>
  </cols>
  <sheetData>
    <row r="1" spans="1:7" ht="24.75" customHeight="1">
      <c r="A1" s="194"/>
      <c r="B1" s="195"/>
      <c r="C1" s="195"/>
      <c r="D1" s="196" t="s">
        <v>241</v>
      </c>
      <c r="E1" s="196"/>
      <c r="F1" s="546" t="s">
        <v>242</v>
      </c>
      <c r="G1" s="547"/>
    </row>
    <row r="2" spans="1:7" ht="24.75" customHeight="1">
      <c r="A2" s="548" t="s">
        <v>288</v>
      </c>
      <c r="B2" s="549"/>
      <c r="C2" s="549"/>
      <c r="D2" s="198"/>
      <c r="E2" s="199" t="s">
        <v>243</v>
      </c>
      <c r="F2" s="550"/>
      <c r="G2" s="551"/>
    </row>
    <row r="3" spans="1:7" ht="24.75" customHeight="1">
      <c r="A3" s="200"/>
      <c r="B3" s="198"/>
      <c r="C3" s="198"/>
      <c r="D3" s="201" t="s">
        <v>244</v>
      </c>
      <c r="E3" s="201"/>
      <c r="F3" s="550"/>
      <c r="G3" s="551"/>
    </row>
    <row r="4" spans="1:7" ht="24.75" customHeight="1">
      <c r="A4" s="202" t="s">
        <v>245</v>
      </c>
      <c r="B4" s="203" t="s">
        <v>246</v>
      </c>
      <c r="C4" s="541" t="s">
        <v>169</v>
      </c>
      <c r="D4" s="541"/>
      <c r="E4" s="203" t="s">
        <v>247</v>
      </c>
      <c r="F4" s="204">
        <f>'計画概要書'!L4</f>
        <v>0.04</v>
      </c>
      <c r="G4" s="205" t="s">
        <v>248</v>
      </c>
    </row>
    <row r="5" spans="1:7" ht="24.75" customHeight="1">
      <c r="A5" s="556" t="s">
        <v>285</v>
      </c>
      <c r="B5" s="541" t="str">
        <f>'計画概要書'!D5</f>
        <v>鳥取県A郡B町C</v>
      </c>
      <c r="C5" s="541" t="s">
        <v>123</v>
      </c>
      <c r="D5" s="541"/>
      <c r="E5" s="203" t="s">
        <v>249</v>
      </c>
      <c r="F5" s="204">
        <f>'計画概要書'!L5</f>
        <v>1</v>
      </c>
      <c r="G5" s="205" t="s">
        <v>167</v>
      </c>
    </row>
    <row r="6" spans="1:7" ht="24.75" customHeight="1">
      <c r="A6" s="556"/>
      <c r="B6" s="541"/>
      <c r="C6" s="541"/>
      <c r="D6" s="541"/>
      <c r="E6" s="203" t="s">
        <v>250</v>
      </c>
      <c r="F6" s="206">
        <v>1470</v>
      </c>
      <c r="G6" s="207" t="s">
        <v>143</v>
      </c>
    </row>
    <row r="7" spans="1:7" ht="24.75" customHeight="1">
      <c r="A7" s="202" t="s">
        <v>119</v>
      </c>
      <c r="B7" s="203" t="s">
        <v>251</v>
      </c>
      <c r="C7" s="203" t="s">
        <v>210</v>
      </c>
      <c r="D7" s="203" t="s">
        <v>252</v>
      </c>
      <c r="E7" s="541" t="s">
        <v>253</v>
      </c>
      <c r="F7" s="541"/>
      <c r="G7" s="208" t="s">
        <v>254</v>
      </c>
    </row>
    <row r="8" spans="1:7" ht="24.75" customHeight="1">
      <c r="A8" s="557" t="s">
        <v>255</v>
      </c>
      <c r="B8" s="209" t="s">
        <v>256</v>
      </c>
      <c r="C8" s="210">
        <f>'計画概要書'!F11</f>
        <v>9</v>
      </c>
      <c r="D8" s="211" t="s">
        <v>143</v>
      </c>
      <c r="E8" s="558"/>
      <c r="F8" s="558"/>
      <c r="G8" s="212" t="s">
        <v>257</v>
      </c>
    </row>
    <row r="9" spans="1:7" ht="24.75" customHeight="1">
      <c r="A9" s="557"/>
      <c r="B9" s="213" t="s">
        <v>258</v>
      </c>
      <c r="C9" s="214">
        <f>'計画概要書'!F12</f>
        <v>0.04</v>
      </c>
      <c r="D9" s="215">
        <f>'工事明細書'!C2/1000</f>
        <v>662</v>
      </c>
      <c r="E9" s="559"/>
      <c r="F9" s="559"/>
      <c r="G9" s="216" t="s">
        <v>259</v>
      </c>
    </row>
    <row r="10" spans="1:7" ht="24.75" customHeight="1">
      <c r="A10" s="557" t="s">
        <v>260</v>
      </c>
      <c r="B10" s="209" t="s">
        <v>256</v>
      </c>
      <c r="C10" s="558"/>
      <c r="D10" s="558"/>
      <c r="E10" s="552"/>
      <c r="F10" s="553"/>
      <c r="G10" s="212" t="s">
        <v>257</v>
      </c>
    </row>
    <row r="11" spans="1:7" ht="24.75" customHeight="1">
      <c r="A11" s="557"/>
      <c r="B11" s="213" t="s">
        <v>258</v>
      </c>
      <c r="C11" s="559"/>
      <c r="D11" s="559"/>
      <c r="E11" s="554"/>
      <c r="F11" s="555"/>
      <c r="G11" s="216" t="s">
        <v>259</v>
      </c>
    </row>
    <row r="12" spans="1:7" ht="24.75" customHeight="1">
      <c r="A12" s="202" t="s">
        <v>261</v>
      </c>
      <c r="B12" s="541" t="str">
        <f>'計画概要書'!L12</f>
        <v>第１２</v>
      </c>
      <c r="C12" s="541"/>
      <c r="D12" s="203" t="s">
        <v>262</v>
      </c>
      <c r="E12" s="541" t="s">
        <v>263</v>
      </c>
      <c r="F12" s="541"/>
      <c r="G12" s="542"/>
    </row>
    <row r="13" spans="1:7" ht="24.75" customHeight="1">
      <c r="A13" s="202" t="s">
        <v>264</v>
      </c>
      <c r="B13" s="543" t="s">
        <v>395</v>
      </c>
      <c r="C13" s="544"/>
      <c r="D13" s="545"/>
      <c r="E13" s="541"/>
      <c r="F13" s="541"/>
      <c r="G13" s="542"/>
    </row>
    <row r="14" spans="1:13" ht="24.75" customHeight="1">
      <c r="A14" s="217" t="s">
        <v>265</v>
      </c>
      <c r="B14" s="198"/>
      <c r="C14" s="198"/>
      <c r="D14" s="198"/>
      <c r="E14" s="198"/>
      <c r="F14" s="198"/>
      <c r="G14" s="218"/>
      <c r="I14" s="11" t="s">
        <v>220</v>
      </c>
      <c r="J14" s="10" t="s">
        <v>221</v>
      </c>
      <c r="K14" s="11"/>
      <c r="L14" s="12">
        <v>19</v>
      </c>
      <c r="M14" s="12" t="s">
        <v>266</v>
      </c>
    </row>
    <row r="15" spans="1:13" ht="24.75" customHeight="1">
      <c r="A15" s="200"/>
      <c r="B15" s="198"/>
      <c r="C15" s="198"/>
      <c r="D15" s="198"/>
      <c r="E15" s="198"/>
      <c r="F15" s="198"/>
      <c r="G15" s="218"/>
      <c r="I15" s="11"/>
      <c r="J15" s="10" t="s">
        <v>267</v>
      </c>
      <c r="K15" s="11" t="s">
        <v>268</v>
      </c>
      <c r="L15" s="12">
        <v>9</v>
      </c>
      <c r="M15" s="12" t="s">
        <v>266</v>
      </c>
    </row>
    <row r="16" spans="1:13" ht="24.75" customHeight="1">
      <c r="A16" s="200"/>
      <c r="B16" s="198"/>
      <c r="C16" s="198"/>
      <c r="D16" s="198"/>
      <c r="E16" s="198"/>
      <c r="F16" s="198"/>
      <c r="G16" s="218"/>
      <c r="I16" s="11"/>
      <c r="J16" s="10" t="s">
        <v>269</v>
      </c>
      <c r="K16" s="11" t="s">
        <v>270</v>
      </c>
      <c r="L16" s="12">
        <v>9</v>
      </c>
      <c r="M16" s="12" t="s">
        <v>266</v>
      </c>
    </row>
    <row r="17" spans="1:13" ht="24.75" customHeight="1">
      <c r="A17" s="200"/>
      <c r="B17" s="198"/>
      <c r="C17" s="198"/>
      <c r="D17" s="198"/>
      <c r="E17" s="198"/>
      <c r="F17" s="198"/>
      <c r="G17" s="218"/>
      <c r="I17" s="11"/>
      <c r="J17" s="10" t="s">
        <v>229</v>
      </c>
      <c r="K17" s="11"/>
      <c r="L17" s="12">
        <v>9</v>
      </c>
      <c r="M17" s="12" t="s">
        <v>271</v>
      </c>
    </row>
    <row r="18" spans="1:13" ht="24.75" customHeight="1">
      <c r="A18" s="200"/>
      <c r="B18" s="198"/>
      <c r="C18" s="198"/>
      <c r="D18" s="198"/>
      <c r="E18" s="198"/>
      <c r="F18" s="198"/>
      <c r="G18" s="218"/>
      <c r="I18" s="11"/>
      <c r="J18" s="10" t="s">
        <v>231</v>
      </c>
      <c r="K18" s="11"/>
      <c r="L18" s="12">
        <v>161</v>
      </c>
      <c r="M18" s="12" t="s">
        <v>272</v>
      </c>
    </row>
    <row r="19" spans="1:13" ht="24.75" customHeight="1">
      <c r="A19" s="200"/>
      <c r="B19" s="198"/>
      <c r="C19" s="198"/>
      <c r="D19" s="198"/>
      <c r="E19" s="198"/>
      <c r="F19" s="198"/>
      <c r="G19" s="218"/>
      <c r="I19" s="11" t="s">
        <v>234</v>
      </c>
      <c r="J19" s="10" t="s">
        <v>273</v>
      </c>
      <c r="K19" s="11"/>
      <c r="L19" s="12">
        <v>30</v>
      </c>
      <c r="M19" s="12" t="s">
        <v>272</v>
      </c>
    </row>
    <row r="20" spans="1:13" ht="24.75" customHeight="1">
      <c r="A20" s="200"/>
      <c r="B20" s="198"/>
      <c r="C20" s="198"/>
      <c r="D20" s="198"/>
      <c r="E20" s="198"/>
      <c r="F20" s="198"/>
      <c r="G20" s="218"/>
      <c r="I20" s="11" t="s">
        <v>274</v>
      </c>
      <c r="J20" s="10" t="s">
        <v>122</v>
      </c>
      <c r="K20" s="11"/>
      <c r="L20" s="12">
        <v>18</v>
      </c>
      <c r="M20" s="12" t="s">
        <v>271</v>
      </c>
    </row>
    <row r="21" spans="1:13" ht="24.75" customHeight="1">
      <c r="A21" s="200"/>
      <c r="B21" s="198"/>
      <c r="C21" s="198"/>
      <c r="D21" s="198"/>
      <c r="E21" s="198"/>
      <c r="F21" s="198"/>
      <c r="G21" s="218"/>
      <c r="I21" s="11"/>
      <c r="J21" s="10" t="s">
        <v>269</v>
      </c>
      <c r="K21" s="11" t="s">
        <v>275</v>
      </c>
      <c r="L21" s="12">
        <v>18</v>
      </c>
      <c r="M21" s="12" t="s">
        <v>271</v>
      </c>
    </row>
    <row r="22" spans="1:13" ht="24.75" customHeight="1">
      <c r="A22" s="200"/>
      <c r="B22" s="198"/>
      <c r="C22" s="198"/>
      <c r="D22" s="198"/>
      <c r="E22" s="219"/>
      <c r="F22" s="198"/>
      <c r="G22" s="218"/>
      <c r="I22" s="148"/>
      <c r="J22" s="148"/>
      <c r="K22" s="148"/>
      <c r="L22" s="164"/>
      <c r="M22" s="148"/>
    </row>
    <row r="23" spans="1:13" ht="24.75" customHeight="1">
      <c r="A23" s="200"/>
      <c r="B23" s="198"/>
      <c r="C23" s="198"/>
      <c r="D23" s="198"/>
      <c r="E23" s="198"/>
      <c r="F23" s="198"/>
      <c r="G23" s="218"/>
      <c r="I23" s="198"/>
      <c r="J23" s="198"/>
      <c r="K23" s="148"/>
      <c r="L23" s="198"/>
      <c r="M23" s="198"/>
    </row>
    <row r="24" spans="1:13" ht="24.75" customHeight="1">
      <c r="A24" s="200"/>
      <c r="B24" s="198"/>
      <c r="C24" s="198"/>
      <c r="D24" s="198"/>
      <c r="E24" s="198"/>
      <c r="F24" s="198"/>
      <c r="G24" s="218"/>
      <c r="I24" s="148"/>
      <c r="J24" s="148"/>
      <c r="K24" s="148"/>
      <c r="L24" s="164"/>
      <c r="M24" s="148"/>
    </row>
    <row r="25" spans="1:13" ht="24.75" customHeight="1">
      <c r="A25" s="200"/>
      <c r="B25" s="198"/>
      <c r="C25" s="198"/>
      <c r="D25" s="198"/>
      <c r="E25" s="198"/>
      <c r="F25" s="198"/>
      <c r="G25" s="218"/>
      <c r="I25" s="148"/>
      <c r="J25" s="148"/>
      <c r="K25" s="148"/>
      <c r="L25" s="164"/>
      <c r="M25" s="148"/>
    </row>
    <row r="26" spans="1:7" ht="24.75" customHeight="1">
      <c r="A26" s="200"/>
      <c r="B26" s="198"/>
      <c r="C26" s="198"/>
      <c r="D26" s="198"/>
      <c r="E26" s="198"/>
      <c r="F26" s="198"/>
      <c r="G26" s="218"/>
    </row>
    <row r="27" spans="1:7" ht="24.75" customHeight="1">
      <c r="A27" s="200"/>
      <c r="B27" s="198"/>
      <c r="C27" s="198"/>
      <c r="D27" s="198"/>
      <c r="E27" s="198"/>
      <c r="F27" s="198"/>
      <c r="G27" s="218"/>
    </row>
    <row r="28" spans="1:7" ht="24.75" customHeight="1">
      <c r="A28" s="200"/>
      <c r="B28" s="198"/>
      <c r="C28" s="198"/>
      <c r="D28" s="198"/>
      <c r="E28" s="198"/>
      <c r="F28" s="198"/>
      <c r="G28" s="218"/>
    </row>
    <row r="29" spans="1:7" ht="24.75" customHeight="1">
      <c r="A29" s="200"/>
      <c r="B29" s="198"/>
      <c r="C29" s="198"/>
      <c r="D29" s="198"/>
      <c r="E29" s="198"/>
      <c r="F29" s="198"/>
      <c r="G29" s="218"/>
    </row>
    <row r="30" spans="1:7" ht="24.75" customHeight="1">
      <c r="A30" s="200"/>
      <c r="B30" s="198"/>
      <c r="C30" s="198"/>
      <c r="D30" s="219" t="s">
        <v>276</v>
      </c>
      <c r="E30" s="198"/>
      <c r="F30" s="198"/>
      <c r="G30" s="218"/>
    </row>
    <row r="31" spans="1:7" ht="24.75" customHeight="1" thickBot="1">
      <c r="A31" s="220"/>
      <c r="B31" s="221"/>
      <c r="C31" s="221"/>
      <c r="D31" s="221"/>
      <c r="E31" s="221"/>
      <c r="F31" s="221"/>
      <c r="G31" s="222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75" ht="13.5">
      <c r="AH75" s="223"/>
    </row>
  </sheetData>
  <sheetProtection/>
  <mergeCells count="18">
    <mergeCell ref="B5:B6"/>
    <mergeCell ref="C5:D6"/>
    <mergeCell ref="E7:F7"/>
    <mergeCell ref="A8:A9"/>
    <mergeCell ref="E8:F9"/>
    <mergeCell ref="A10:A11"/>
    <mergeCell ref="C10:C11"/>
    <mergeCell ref="D10:D11"/>
    <mergeCell ref="B12:C12"/>
    <mergeCell ref="E12:G12"/>
    <mergeCell ref="B13:D13"/>
    <mergeCell ref="E13:G13"/>
    <mergeCell ref="F1:G1"/>
    <mergeCell ref="A2:C2"/>
    <mergeCell ref="F2:G3"/>
    <mergeCell ref="C4:D4"/>
    <mergeCell ref="E10:F11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Vnas.Drawing" shapeId="70093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25"/>
  <sheetViews>
    <sheetView view="pageBreakPreview" zoomScale="60" zoomScalePageLayoutView="0" workbookViewId="0" topLeftCell="A1">
      <selection activeCell="D25" sqref="D25"/>
    </sheetView>
  </sheetViews>
  <sheetFormatPr defaultColWidth="9.00390625" defaultRowHeight="13.5"/>
  <cols>
    <col min="1" max="1" width="37.75390625" style="2" customWidth="1"/>
    <col min="2" max="2" width="40.375" style="2" customWidth="1"/>
    <col min="3" max="3" width="3.50390625" style="251" bestFit="1" customWidth="1"/>
    <col min="4" max="4" width="23.00390625" style="251" customWidth="1"/>
    <col min="5" max="5" width="10.50390625" style="2" bestFit="1" customWidth="1"/>
    <col min="6" max="16384" width="9.00390625" style="2" customWidth="1"/>
  </cols>
  <sheetData>
    <row r="1" spans="1:5" ht="32.25" customHeight="1">
      <c r="A1" s="564" t="s">
        <v>51</v>
      </c>
      <c r="B1" s="564"/>
      <c r="C1" s="564"/>
      <c r="D1" s="564"/>
      <c r="E1" s="564"/>
    </row>
    <row r="2" spans="1:4" ht="30" customHeight="1" thickBot="1">
      <c r="A2" s="224"/>
      <c r="B2" s="225" t="s">
        <v>173</v>
      </c>
      <c r="C2" s="224" t="s">
        <v>109</v>
      </c>
      <c r="D2" s="226">
        <v>53</v>
      </c>
    </row>
    <row r="3" spans="1:5" ht="33.75" customHeight="1">
      <c r="A3" s="227" t="s">
        <v>162</v>
      </c>
      <c r="B3" s="565" t="s">
        <v>163</v>
      </c>
      <c r="C3" s="566"/>
      <c r="D3" s="565" t="s">
        <v>164</v>
      </c>
      <c r="E3" s="567"/>
    </row>
    <row r="4" spans="1:5" ht="21" customHeight="1">
      <c r="A4" s="560" t="s">
        <v>252</v>
      </c>
      <c r="B4" s="228">
        <v>1858500</v>
      </c>
      <c r="C4" s="229"/>
      <c r="D4" s="230"/>
      <c r="E4" s="231"/>
    </row>
    <row r="5" spans="1:5" ht="21" customHeight="1">
      <c r="A5" s="561"/>
      <c r="B5" s="232">
        <v>1764000</v>
      </c>
      <c r="C5" s="233"/>
      <c r="D5" s="234"/>
      <c r="E5" s="235"/>
    </row>
    <row r="6" spans="1:5" ht="21" customHeight="1">
      <c r="A6" s="562" t="s">
        <v>52</v>
      </c>
      <c r="B6" s="236">
        <f>B4</f>
        <v>1858500</v>
      </c>
      <c r="C6" s="229"/>
      <c r="D6" s="230"/>
      <c r="E6" s="231"/>
    </row>
    <row r="7" spans="1:5" ht="21" customHeight="1">
      <c r="A7" s="568"/>
      <c r="B7" s="232">
        <f>B5</f>
        <v>1764000</v>
      </c>
      <c r="C7" s="237"/>
      <c r="D7" s="569"/>
      <c r="E7" s="570"/>
    </row>
    <row r="8" spans="1:5" ht="21" customHeight="1">
      <c r="A8" s="571" t="s">
        <v>53</v>
      </c>
      <c r="B8" s="238"/>
      <c r="C8" s="229"/>
      <c r="D8" s="230"/>
      <c r="E8" s="231"/>
    </row>
    <row r="9" spans="1:5" ht="21" customHeight="1">
      <c r="A9" s="572"/>
      <c r="B9" s="232"/>
      <c r="C9" s="237"/>
      <c r="D9" s="569"/>
      <c r="E9" s="570"/>
    </row>
    <row r="10" spans="1:5" ht="21" customHeight="1">
      <c r="A10" s="562" t="s">
        <v>54</v>
      </c>
      <c r="B10" s="239"/>
      <c r="C10" s="229"/>
      <c r="D10" s="230"/>
      <c r="E10" s="231"/>
    </row>
    <row r="11" spans="1:5" ht="21" customHeight="1">
      <c r="A11" s="568"/>
      <c r="B11" s="232"/>
      <c r="C11" s="237"/>
      <c r="D11" s="234"/>
      <c r="E11" s="235"/>
    </row>
    <row r="12" spans="1:5" ht="21" customHeight="1">
      <c r="A12" s="562" t="s">
        <v>183</v>
      </c>
      <c r="B12" s="239"/>
      <c r="C12" s="229"/>
      <c r="D12" s="230"/>
      <c r="E12" s="231"/>
    </row>
    <row r="13" spans="1:5" ht="21" customHeight="1">
      <c r="A13" s="568"/>
      <c r="B13" s="232"/>
      <c r="C13" s="237"/>
      <c r="D13" s="234"/>
      <c r="E13" s="235"/>
    </row>
    <row r="14" spans="1:5" ht="21" customHeight="1">
      <c r="A14" s="562" t="s">
        <v>185</v>
      </c>
      <c r="B14" s="239"/>
      <c r="C14" s="229"/>
      <c r="D14" s="230"/>
      <c r="E14" s="231"/>
    </row>
    <row r="15" spans="1:5" ht="21" customHeight="1">
      <c r="A15" s="568"/>
      <c r="B15" s="232"/>
      <c r="C15" s="237"/>
      <c r="D15" s="234"/>
      <c r="E15" s="235"/>
    </row>
    <row r="16" spans="1:5" ht="21" customHeight="1">
      <c r="A16" s="562" t="s">
        <v>55</v>
      </c>
      <c r="B16" s="239"/>
      <c r="C16" s="229"/>
      <c r="D16" s="230"/>
      <c r="E16" s="231"/>
    </row>
    <row r="17" spans="1:5" ht="21" customHeight="1">
      <c r="A17" s="568"/>
      <c r="B17" s="232"/>
      <c r="C17" s="237"/>
      <c r="D17" s="234"/>
      <c r="E17" s="235"/>
    </row>
    <row r="18" spans="1:5" ht="21" customHeight="1">
      <c r="A18" s="560" t="s">
        <v>190</v>
      </c>
      <c r="B18" s="238">
        <v>0</v>
      </c>
      <c r="C18" s="229"/>
      <c r="D18" s="240"/>
      <c r="E18" s="241"/>
    </row>
    <row r="19" spans="1:5" ht="21" customHeight="1">
      <c r="A19" s="561"/>
      <c r="B19" s="232">
        <v>0</v>
      </c>
      <c r="C19" s="237"/>
      <c r="D19" s="242"/>
      <c r="E19" s="243"/>
    </row>
    <row r="20" spans="1:5" ht="21" customHeight="1">
      <c r="A20" s="560" t="s">
        <v>192</v>
      </c>
      <c r="B20" s="239"/>
      <c r="C20" s="229"/>
      <c r="D20" s="244"/>
      <c r="E20" s="241"/>
    </row>
    <row r="21" spans="1:5" ht="21" customHeight="1">
      <c r="A21" s="561"/>
      <c r="B21" s="232"/>
      <c r="C21" s="237"/>
      <c r="D21" s="245"/>
      <c r="E21" s="243"/>
    </row>
    <row r="22" spans="1:5" ht="21" customHeight="1">
      <c r="A22" s="560" t="s">
        <v>193</v>
      </c>
      <c r="B22" s="238">
        <v>0</v>
      </c>
      <c r="C22" s="229"/>
      <c r="D22" s="236"/>
      <c r="E22" s="241"/>
    </row>
    <row r="23" spans="1:5" ht="21" customHeight="1">
      <c r="A23" s="561"/>
      <c r="B23" s="232">
        <v>0</v>
      </c>
      <c r="C23" s="237"/>
      <c r="D23" s="232"/>
      <c r="E23" s="243"/>
    </row>
    <row r="24" spans="1:5" ht="21" customHeight="1">
      <c r="A24" s="562" t="s">
        <v>56</v>
      </c>
      <c r="B24" s="238">
        <f>B4+B22</f>
        <v>1858500</v>
      </c>
      <c r="C24" s="229"/>
      <c r="D24" s="246">
        <f>IF(B24="","",ROUNDDOWN((B24/1.05)*0.05,0))</f>
        <v>88500</v>
      </c>
      <c r="E24" s="241"/>
    </row>
    <row r="25" spans="1:5" ht="21" customHeight="1" thickBot="1">
      <c r="A25" s="563"/>
      <c r="B25" s="247">
        <f>B5+B23</f>
        <v>1764000</v>
      </c>
      <c r="C25" s="248"/>
      <c r="D25" s="249">
        <f>IF(B25="","",ROUNDDOWN((B25/1.05)*0.05,0))</f>
        <v>84000</v>
      </c>
      <c r="E25" s="250" t="s">
        <v>57</v>
      </c>
    </row>
  </sheetData>
  <sheetProtection/>
  <mergeCells count="16">
    <mergeCell ref="A16:A17"/>
    <mergeCell ref="A18:A19"/>
    <mergeCell ref="D9:E9"/>
    <mergeCell ref="A10:A11"/>
    <mergeCell ref="A12:A13"/>
    <mergeCell ref="A14:A15"/>
    <mergeCell ref="A20:A21"/>
    <mergeCell ref="A22:A23"/>
    <mergeCell ref="A24:A25"/>
    <mergeCell ref="A1:E1"/>
    <mergeCell ref="B3:C3"/>
    <mergeCell ref="D3:E3"/>
    <mergeCell ref="A4:A5"/>
    <mergeCell ref="A6:A7"/>
    <mergeCell ref="D7:E7"/>
    <mergeCell ref="A8:A9"/>
  </mergeCells>
  <printOptions horizontalCentered="1"/>
  <pageMargins left="0.15748031496062992" right="0.15748031496062992" top="0.7086614173228347" bottom="0.2362204724409449" header="0.5118110236220472" footer="0.5118110236220472"/>
  <pageSetup blackAndWhite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B1:T26"/>
  <sheetViews>
    <sheetView view="pageBreakPreview" zoomScale="85" zoomScaleNormal="85" zoomScaleSheetLayoutView="85" zoomScalePageLayoutView="0" workbookViewId="0" topLeftCell="A4">
      <selection activeCell="J29" sqref="J29"/>
    </sheetView>
  </sheetViews>
  <sheetFormatPr defaultColWidth="9.00390625" defaultRowHeight="13.5"/>
  <cols>
    <col min="1" max="1" width="2.50390625" style="302" customWidth="1"/>
    <col min="2" max="2" width="22.125" style="302" bestFit="1" customWidth="1"/>
    <col min="3" max="3" width="14.375" style="302" bestFit="1" customWidth="1"/>
    <col min="4" max="4" width="2.25390625" style="302" customWidth="1"/>
    <col min="5" max="5" width="14.75390625" style="302" bestFit="1" customWidth="1"/>
    <col min="6" max="6" width="5.375" style="302" customWidth="1"/>
    <col min="7" max="7" width="8.25390625" style="302" customWidth="1"/>
    <col min="8" max="8" width="9.25390625" style="302" bestFit="1" customWidth="1"/>
    <col min="9" max="9" width="4.50390625" style="302" customWidth="1"/>
    <col min="10" max="10" width="10.375" style="302" bestFit="1" customWidth="1"/>
    <col min="11" max="11" width="10.50390625" style="302" bestFit="1" customWidth="1"/>
    <col min="12" max="12" width="4.50390625" style="302" customWidth="1"/>
    <col min="13" max="13" width="9.375" style="302" bestFit="1" customWidth="1"/>
    <col min="14" max="14" width="10.50390625" style="302" customWidth="1"/>
    <col min="15" max="15" width="4.50390625" style="302" customWidth="1"/>
    <col min="16" max="16" width="10.375" style="302" bestFit="1" customWidth="1"/>
    <col min="17" max="17" width="9.00390625" style="302" customWidth="1"/>
    <col min="18" max="19" width="4.625" style="302" customWidth="1"/>
    <col min="20" max="16384" width="9.00390625" style="302" customWidth="1"/>
  </cols>
  <sheetData>
    <row r="1" ht="33.75" customHeight="1">
      <c r="B1" s="301"/>
    </row>
    <row r="3" spans="2:3" ht="20.25" customHeight="1">
      <c r="B3" s="303" t="s">
        <v>289</v>
      </c>
      <c r="C3" s="574" t="s">
        <v>290</v>
      </c>
    </row>
    <row r="4" spans="2:20" ht="20.25" customHeight="1">
      <c r="B4" s="303" t="s">
        <v>291</v>
      </c>
      <c r="C4" s="574"/>
      <c r="E4" s="593" t="s">
        <v>292</v>
      </c>
      <c r="F4" s="593"/>
      <c r="G4" s="593"/>
      <c r="H4" s="593"/>
      <c r="I4" s="593"/>
      <c r="J4" s="593"/>
      <c r="K4" s="593"/>
      <c r="L4" s="593"/>
      <c r="M4" s="593"/>
      <c r="S4" s="601" t="s">
        <v>293</v>
      </c>
      <c r="T4" s="601"/>
    </row>
    <row r="5" spans="2:20" ht="20.25" customHeight="1">
      <c r="B5" s="303" t="s">
        <v>294</v>
      </c>
      <c r="C5" s="574"/>
      <c r="O5" s="600" t="s">
        <v>295</v>
      </c>
      <c r="P5" s="600"/>
      <c r="Q5" s="600" t="s">
        <v>296</v>
      </c>
      <c r="R5" s="600"/>
      <c r="S5" s="601" t="s">
        <v>297</v>
      </c>
      <c r="T5" s="601"/>
    </row>
    <row r="6" spans="2:20" ht="20.25" customHeight="1">
      <c r="B6" s="303" t="s">
        <v>298</v>
      </c>
      <c r="C6" s="574"/>
      <c r="E6" s="306" t="s">
        <v>299</v>
      </c>
      <c r="F6" s="306" t="s">
        <v>300</v>
      </c>
      <c r="G6" s="305" t="s">
        <v>301</v>
      </c>
      <c r="H6" s="575" t="s">
        <v>302</v>
      </c>
      <c r="I6" s="576"/>
      <c r="J6" s="576"/>
      <c r="K6" s="577"/>
      <c r="L6" s="600" t="s">
        <v>303</v>
      </c>
      <c r="M6" s="600"/>
      <c r="N6" s="600"/>
      <c r="O6" s="600"/>
      <c r="P6" s="600"/>
      <c r="Q6" s="600"/>
      <c r="R6" s="600"/>
      <c r="S6" s="600"/>
      <c r="T6" s="600"/>
    </row>
    <row r="7" spans="2:20" ht="20.25" customHeight="1">
      <c r="B7" s="303" t="s">
        <v>304</v>
      </c>
      <c r="C7" s="574"/>
      <c r="E7" s="594">
        <v>24</v>
      </c>
      <c r="F7" s="596" t="str">
        <f>'計変３'!C7</f>
        <v>田</v>
      </c>
      <c r="G7" s="307">
        <v>5</v>
      </c>
      <c r="H7" s="589" t="s">
        <v>110</v>
      </c>
      <c r="I7" s="588" t="s">
        <v>58</v>
      </c>
      <c r="J7" s="588" t="s">
        <v>111</v>
      </c>
      <c r="K7" s="603"/>
      <c r="L7" s="600" t="s">
        <v>305</v>
      </c>
      <c r="M7" s="600"/>
      <c r="N7" s="600"/>
      <c r="O7" s="600"/>
      <c r="P7" s="600"/>
      <c r="Q7" s="600" t="s">
        <v>306</v>
      </c>
      <c r="R7" s="600"/>
      <c r="S7" s="600"/>
      <c r="T7" s="600"/>
    </row>
    <row r="8" spans="2:20" ht="20.25" customHeight="1">
      <c r="B8" s="303" t="s">
        <v>307</v>
      </c>
      <c r="C8" s="574"/>
      <c r="E8" s="595"/>
      <c r="F8" s="597"/>
      <c r="G8" s="308" t="s">
        <v>59</v>
      </c>
      <c r="H8" s="589"/>
      <c r="I8" s="602"/>
      <c r="J8" s="590"/>
      <c r="K8" s="604"/>
      <c r="L8" s="600" t="s">
        <v>308</v>
      </c>
      <c r="M8" s="600"/>
      <c r="N8" s="601"/>
      <c r="O8" s="601"/>
      <c r="P8" s="601"/>
      <c r="Q8" s="306" t="s">
        <v>308</v>
      </c>
      <c r="R8" s="601"/>
      <c r="S8" s="601"/>
      <c r="T8" s="601"/>
    </row>
    <row r="9" spans="2:20" ht="20.25" customHeight="1">
      <c r="B9" s="303" t="s">
        <v>309</v>
      </c>
      <c r="C9" s="574"/>
      <c r="E9" s="595"/>
      <c r="F9" s="598"/>
      <c r="G9" s="309">
        <v>53</v>
      </c>
      <c r="H9" s="310"/>
      <c r="I9" s="584" t="s">
        <v>112</v>
      </c>
      <c r="J9" s="584"/>
      <c r="K9" s="585"/>
      <c r="L9" s="599" t="s">
        <v>310</v>
      </c>
      <c r="M9" s="599"/>
      <c r="N9" s="599" t="s">
        <v>311</v>
      </c>
      <c r="O9" s="599"/>
      <c r="P9" s="599"/>
      <c r="Q9" s="312" t="s">
        <v>310</v>
      </c>
      <c r="R9" s="599" t="s">
        <v>311</v>
      </c>
      <c r="S9" s="599"/>
      <c r="T9" s="599"/>
    </row>
    <row r="10" spans="2:20" ht="20.25" customHeight="1">
      <c r="B10" s="303" t="s">
        <v>312</v>
      </c>
      <c r="C10" s="574"/>
      <c r="E10" s="575" t="s">
        <v>313</v>
      </c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7"/>
    </row>
    <row r="11" spans="2:20" ht="20.25" customHeight="1" thickBot="1">
      <c r="B11" s="313" t="s">
        <v>314</v>
      </c>
      <c r="C11" s="578"/>
      <c r="E11" s="306" t="s">
        <v>315</v>
      </c>
      <c r="F11" s="600" t="s">
        <v>316</v>
      </c>
      <c r="G11" s="600"/>
      <c r="H11" s="600" t="s">
        <v>317</v>
      </c>
      <c r="I11" s="600"/>
      <c r="J11" s="600"/>
      <c r="K11" s="600" t="s">
        <v>318</v>
      </c>
      <c r="L11" s="600"/>
      <c r="M11" s="600"/>
      <c r="N11" s="600" t="s">
        <v>319</v>
      </c>
      <c r="O11" s="600"/>
      <c r="P11" s="600"/>
      <c r="Q11" s="600" t="s">
        <v>320</v>
      </c>
      <c r="R11" s="600"/>
      <c r="S11" s="600"/>
      <c r="T11" s="582" t="s">
        <v>321</v>
      </c>
    </row>
    <row r="12" spans="2:20" ht="20.25" customHeight="1" thickTop="1">
      <c r="B12" s="315" t="s">
        <v>322</v>
      </c>
      <c r="C12" s="579" t="s">
        <v>323</v>
      </c>
      <c r="E12" s="582" t="s">
        <v>324</v>
      </c>
      <c r="F12" s="600" t="s">
        <v>325</v>
      </c>
      <c r="G12" s="600"/>
      <c r="H12" s="306" t="s">
        <v>326</v>
      </c>
      <c r="I12" s="306" t="s">
        <v>327</v>
      </c>
      <c r="J12" s="306" t="s">
        <v>328</v>
      </c>
      <c r="K12" s="306" t="s">
        <v>326</v>
      </c>
      <c r="L12" s="306" t="s">
        <v>327</v>
      </c>
      <c r="M12" s="306" t="s">
        <v>328</v>
      </c>
      <c r="N12" s="306" t="s">
        <v>326</v>
      </c>
      <c r="O12" s="306" t="s">
        <v>327</v>
      </c>
      <c r="P12" s="306" t="s">
        <v>328</v>
      </c>
      <c r="Q12" s="306" t="s">
        <v>326</v>
      </c>
      <c r="R12" s="306" t="s">
        <v>327</v>
      </c>
      <c r="S12" s="306" t="s">
        <v>328</v>
      </c>
      <c r="T12" s="582"/>
    </row>
    <row r="13" spans="2:20" ht="20.25" customHeight="1">
      <c r="B13" s="316" t="s">
        <v>329</v>
      </c>
      <c r="C13" s="580"/>
      <c r="E13" s="582"/>
      <c r="F13" s="605">
        <v>1997000</v>
      </c>
      <c r="G13" s="606"/>
      <c r="H13" s="252">
        <v>1858500</v>
      </c>
      <c r="I13" s="253">
        <f>IF(($H$13-$F$13)&gt;0,$H$13-$F$13,"")</f>
      </c>
      <c r="J13" s="254">
        <f>IF(($H$13-$F$13)&lt;0,$H$13-$F$13,"")</f>
        <v>-138500</v>
      </c>
      <c r="K13" s="255">
        <v>1764000</v>
      </c>
      <c r="L13" s="256">
        <f>IF(K13=0,"",IF((K$13-H$13)&gt;0,K$13-H$13,""))</f>
      </c>
      <c r="M13" s="254">
        <f>IF(K13=0,"",IF((K$13-H$13)&lt;0,K$13-H$13,""))</f>
        <v>-94500</v>
      </c>
      <c r="N13" s="255"/>
      <c r="O13" s="256">
        <f>IF(N13=0,"",IF((N$13-K$13)&gt;0,N$13-K$13,""))</f>
      </c>
      <c r="P13" s="257">
        <f>IF(N13=0,"",IF((N$13-K$13)&lt;0,N$13-K$13,""))</f>
      </c>
      <c r="Q13" s="317"/>
      <c r="R13" s="256">
        <f>IF(Q13=0,"",IF((Q$13-N$13)&gt;0,Q$13-N$13,""))</f>
      </c>
      <c r="S13" s="258">
        <f>IF(Q13=0,"",IF((Q$13-N$13)&lt;0,Q$13-N$13,""))</f>
      </c>
      <c r="T13" s="318"/>
    </row>
    <row r="14" spans="2:20" ht="20.25" customHeight="1">
      <c r="B14" s="319" t="s">
        <v>322</v>
      </c>
      <c r="C14" s="580"/>
      <c r="E14" s="306" t="s">
        <v>330</v>
      </c>
      <c r="F14" s="609" t="s">
        <v>60</v>
      </c>
      <c r="G14" s="610"/>
      <c r="H14" s="305"/>
      <c r="I14" s="305"/>
      <c r="J14" s="305"/>
      <c r="K14" s="320"/>
      <c r="L14" s="320"/>
      <c r="M14" s="320"/>
      <c r="N14" s="317"/>
      <c r="O14" s="317"/>
      <c r="P14" s="317"/>
      <c r="Q14" s="317"/>
      <c r="R14" s="317"/>
      <c r="S14" s="317"/>
      <c r="T14" s="321"/>
    </row>
    <row r="15" spans="2:20" ht="20.25" customHeight="1">
      <c r="B15" s="316" t="s">
        <v>331</v>
      </c>
      <c r="C15" s="580"/>
      <c r="E15" s="586" t="s">
        <v>332</v>
      </c>
      <c r="F15" s="611"/>
      <c r="G15" s="612"/>
      <c r="H15" s="613"/>
      <c r="I15" s="614"/>
      <c r="J15" s="615"/>
      <c r="K15" s="325"/>
      <c r="L15" s="325"/>
      <c r="M15" s="325"/>
      <c r="N15" s="326"/>
      <c r="O15" s="327"/>
      <c r="P15" s="328"/>
      <c r="Q15" s="327"/>
      <c r="R15" s="327"/>
      <c r="S15" s="328"/>
      <c r="T15" s="321"/>
    </row>
    <row r="16" spans="2:20" ht="20.25" customHeight="1">
      <c r="B16" s="319" t="s">
        <v>322</v>
      </c>
      <c r="C16" s="580"/>
      <c r="E16" s="586"/>
      <c r="F16" s="591"/>
      <c r="G16" s="592"/>
      <c r="H16" s="621" t="str">
        <f>'計変３'!W24</f>
        <v>実施組替</v>
      </c>
      <c r="I16" s="622"/>
      <c r="J16" s="623"/>
      <c r="K16" s="621"/>
      <c r="L16" s="622"/>
      <c r="M16" s="623"/>
      <c r="N16" s="329"/>
      <c r="O16" s="332"/>
      <c r="P16" s="333"/>
      <c r="Q16" s="332"/>
      <c r="R16" s="332"/>
      <c r="S16" s="333"/>
      <c r="T16" s="321"/>
    </row>
    <row r="17" spans="2:20" ht="20.25" customHeight="1" thickBot="1">
      <c r="B17" s="334" t="s">
        <v>333</v>
      </c>
      <c r="C17" s="581"/>
      <c r="E17" s="586"/>
      <c r="F17" s="591"/>
      <c r="G17" s="592"/>
      <c r="H17" s="618"/>
      <c r="I17" s="619"/>
      <c r="J17" s="620"/>
      <c r="K17" s="335"/>
      <c r="L17" s="335"/>
      <c r="M17" s="335"/>
      <c r="N17" s="336"/>
      <c r="O17" s="332"/>
      <c r="P17" s="333"/>
      <c r="Q17" s="332"/>
      <c r="R17" s="332"/>
      <c r="S17" s="333"/>
      <c r="T17" s="321"/>
    </row>
    <row r="18" spans="2:20" ht="20.25" customHeight="1" thickTop="1">
      <c r="B18" s="337" t="s">
        <v>334</v>
      </c>
      <c r="C18" s="573" t="s">
        <v>335</v>
      </c>
      <c r="E18" s="586"/>
      <c r="F18" s="616"/>
      <c r="G18" s="617"/>
      <c r="H18" s="583"/>
      <c r="I18" s="584"/>
      <c r="J18" s="585"/>
      <c r="K18" s="311"/>
      <c r="L18" s="311"/>
      <c r="M18" s="311"/>
      <c r="N18" s="338"/>
      <c r="O18" s="339"/>
      <c r="P18" s="340"/>
      <c r="Q18" s="339"/>
      <c r="R18" s="339"/>
      <c r="S18" s="340"/>
      <c r="T18" s="321"/>
    </row>
    <row r="19" spans="2:20" ht="20.25" customHeight="1">
      <c r="B19" s="341" t="s">
        <v>336</v>
      </c>
      <c r="C19" s="574"/>
      <c r="E19" s="306" t="s">
        <v>337</v>
      </c>
      <c r="F19" s="607">
        <v>10038</v>
      </c>
      <c r="G19" s="608"/>
      <c r="H19" s="342"/>
      <c r="I19" s="343"/>
      <c r="J19" s="344"/>
      <c r="K19" s="343"/>
      <c r="L19" s="343"/>
      <c r="M19" s="343"/>
      <c r="N19" s="345"/>
      <c r="O19" s="346"/>
      <c r="P19" s="347"/>
      <c r="Q19" s="346"/>
      <c r="R19" s="346"/>
      <c r="S19" s="347"/>
      <c r="T19" s="321"/>
    </row>
    <row r="20" spans="2:20" ht="20.25" customHeight="1">
      <c r="B20" s="341" t="s">
        <v>338</v>
      </c>
      <c r="C20" s="574"/>
      <c r="E20" s="582" t="s">
        <v>339</v>
      </c>
      <c r="F20" s="587"/>
      <c r="G20" s="588"/>
      <c r="H20" s="322"/>
      <c r="I20" s="323"/>
      <c r="J20" s="324"/>
      <c r="K20" s="323"/>
      <c r="L20" s="323"/>
      <c r="M20" s="323"/>
      <c r="N20" s="326"/>
      <c r="O20" s="327"/>
      <c r="P20" s="328"/>
      <c r="Q20" s="327"/>
      <c r="R20" s="327"/>
      <c r="S20" s="328"/>
      <c r="T20" s="321"/>
    </row>
    <row r="21" spans="2:20" ht="20.25" customHeight="1">
      <c r="B21" s="341" t="s">
        <v>340</v>
      </c>
      <c r="C21" s="574"/>
      <c r="E21" s="582"/>
      <c r="F21" s="589"/>
      <c r="G21" s="590"/>
      <c r="H21" s="329"/>
      <c r="I21" s="330"/>
      <c r="J21" s="331"/>
      <c r="K21" s="330"/>
      <c r="L21" s="330"/>
      <c r="M21" s="330"/>
      <c r="N21" s="336"/>
      <c r="O21" s="332"/>
      <c r="P21" s="333"/>
      <c r="Q21" s="332"/>
      <c r="R21" s="332"/>
      <c r="S21" s="333"/>
      <c r="T21" s="321"/>
    </row>
    <row r="22" spans="2:20" ht="20.25" customHeight="1">
      <c r="B22" s="341" t="s">
        <v>341</v>
      </c>
      <c r="C22" s="574"/>
      <c r="E22" s="582"/>
      <c r="F22" s="589"/>
      <c r="G22" s="590"/>
      <c r="H22" s="329"/>
      <c r="I22" s="330"/>
      <c r="J22" s="331"/>
      <c r="K22" s="330"/>
      <c r="L22" s="330"/>
      <c r="M22" s="330"/>
      <c r="N22" s="336"/>
      <c r="O22" s="332"/>
      <c r="P22" s="333"/>
      <c r="Q22" s="332"/>
      <c r="R22" s="332"/>
      <c r="S22" s="333"/>
      <c r="T22" s="321"/>
    </row>
    <row r="23" spans="2:20" ht="20.25" customHeight="1">
      <c r="B23" s="341" t="s">
        <v>342</v>
      </c>
      <c r="C23" s="574"/>
      <c r="E23" s="582"/>
      <c r="F23" s="589"/>
      <c r="G23" s="590"/>
      <c r="H23" s="329"/>
      <c r="I23" s="330"/>
      <c r="J23" s="331"/>
      <c r="K23" s="330"/>
      <c r="L23" s="330"/>
      <c r="M23" s="330"/>
      <c r="N23" s="336"/>
      <c r="O23" s="332"/>
      <c r="P23" s="333"/>
      <c r="Q23" s="332"/>
      <c r="R23" s="332"/>
      <c r="S23" s="333"/>
      <c r="T23" s="321"/>
    </row>
    <row r="24" spans="2:20" ht="20.25" customHeight="1">
      <c r="B24" s="341" t="s">
        <v>343</v>
      </c>
      <c r="C24" s="574"/>
      <c r="E24" s="582"/>
      <c r="F24" s="589"/>
      <c r="G24" s="590"/>
      <c r="H24" s="329"/>
      <c r="I24" s="330"/>
      <c r="J24" s="331"/>
      <c r="K24" s="330"/>
      <c r="L24" s="330"/>
      <c r="M24" s="330"/>
      <c r="N24" s="336"/>
      <c r="O24" s="332"/>
      <c r="P24" s="333"/>
      <c r="Q24" s="332"/>
      <c r="R24" s="332"/>
      <c r="S24" s="333"/>
      <c r="T24" s="321"/>
    </row>
    <row r="25" spans="2:20" ht="20.25" customHeight="1">
      <c r="B25" s="305"/>
      <c r="C25" s="574"/>
      <c r="E25" s="582"/>
      <c r="F25" s="589"/>
      <c r="G25" s="590"/>
      <c r="H25" s="329"/>
      <c r="I25" s="330"/>
      <c r="J25" s="331"/>
      <c r="K25" s="330"/>
      <c r="L25" s="330"/>
      <c r="M25" s="330"/>
      <c r="N25" s="336"/>
      <c r="O25" s="332"/>
      <c r="P25" s="333"/>
      <c r="Q25" s="332"/>
      <c r="R25" s="332"/>
      <c r="S25" s="333"/>
      <c r="T25" s="321"/>
    </row>
    <row r="26" spans="2:20" ht="20.25" customHeight="1">
      <c r="B26" s="305"/>
      <c r="C26" s="574"/>
      <c r="E26" s="314" t="s">
        <v>344</v>
      </c>
      <c r="F26" s="624"/>
      <c r="G26" s="625"/>
      <c r="H26" s="342"/>
      <c r="I26" s="343"/>
      <c r="J26" s="344"/>
      <c r="K26" s="343"/>
      <c r="L26" s="343"/>
      <c r="M26" s="343"/>
      <c r="N26" s="345"/>
      <c r="O26" s="346"/>
      <c r="P26" s="347"/>
      <c r="Q26" s="346"/>
      <c r="R26" s="346"/>
      <c r="S26" s="347"/>
      <c r="T26" s="348"/>
    </row>
  </sheetData>
  <sheetProtection/>
  <mergeCells count="54">
    <mergeCell ref="F26:G26"/>
    <mergeCell ref="F21:G21"/>
    <mergeCell ref="F22:G22"/>
    <mergeCell ref="F23:G23"/>
    <mergeCell ref="F24:G24"/>
    <mergeCell ref="K11:M11"/>
    <mergeCell ref="H15:J15"/>
    <mergeCell ref="F17:G17"/>
    <mergeCell ref="F18:G18"/>
    <mergeCell ref="H17:J17"/>
    <mergeCell ref="H16:J16"/>
    <mergeCell ref="K16:M16"/>
    <mergeCell ref="H11:J11"/>
    <mergeCell ref="F11:G11"/>
    <mergeCell ref="F12:G12"/>
    <mergeCell ref="F19:G19"/>
    <mergeCell ref="F14:G14"/>
    <mergeCell ref="F15:G15"/>
    <mergeCell ref="S4:T4"/>
    <mergeCell ref="S5:T5"/>
    <mergeCell ref="Q5:R5"/>
    <mergeCell ref="T11:T12"/>
    <mergeCell ref="F13:G13"/>
    <mergeCell ref="I9:K9"/>
    <mergeCell ref="N9:P9"/>
    <mergeCell ref="R9:T9"/>
    <mergeCell ref="N11:P11"/>
    <mergeCell ref="Q11:S11"/>
    <mergeCell ref="R8:T8"/>
    <mergeCell ref="I7:I8"/>
    <mergeCell ref="J7:K8"/>
    <mergeCell ref="L7:P7"/>
    <mergeCell ref="L8:M8"/>
    <mergeCell ref="O5:P5"/>
    <mergeCell ref="F16:G16"/>
    <mergeCell ref="E4:M4"/>
    <mergeCell ref="H6:K6"/>
    <mergeCell ref="E7:E9"/>
    <mergeCell ref="F7:F9"/>
    <mergeCell ref="H7:H8"/>
    <mergeCell ref="L9:M9"/>
    <mergeCell ref="L6:T6"/>
    <mergeCell ref="N8:P8"/>
    <mergeCell ref="Q7:T7"/>
    <mergeCell ref="C18:C26"/>
    <mergeCell ref="E10:T10"/>
    <mergeCell ref="C3:C11"/>
    <mergeCell ref="C12:C17"/>
    <mergeCell ref="E20:E25"/>
    <mergeCell ref="H18:J18"/>
    <mergeCell ref="E12:E13"/>
    <mergeCell ref="E15:E18"/>
    <mergeCell ref="F20:G20"/>
    <mergeCell ref="F25:G25"/>
  </mergeCells>
  <conditionalFormatting sqref="F7:F9">
    <cfRule type="cellIs" priority="1" dxfId="4" operator="equal" stopIfTrue="1">
      <formula>0</formula>
    </cfRule>
  </conditionalFormatting>
  <printOptions/>
  <pageMargins left="0.4724409448818898" right="0.5118110236220472" top="0.7874015748031497" bottom="0.5905511811023623" header="0.5118110236220472" footer="0.5118110236220472"/>
  <pageSetup horizontalDpi="300" verticalDpi="3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B1:X47"/>
  <sheetViews>
    <sheetView view="pageBreakPreview" zoomScaleNormal="85" zoomScaleSheetLayoutView="100" zoomScalePageLayoutView="0" workbookViewId="0" topLeftCell="B1">
      <selection activeCell="T14" sqref="T14"/>
    </sheetView>
  </sheetViews>
  <sheetFormatPr defaultColWidth="9.00390625" defaultRowHeight="13.5"/>
  <cols>
    <col min="1" max="1" width="7.50390625" style="302" hidden="1" customWidth="1"/>
    <col min="2" max="2" width="15.875" style="302" bestFit="1" customWidth="1"/>
    <col min="3" max="3" width="5.25390625" style="302" bestFit="1" customWidth="1"/>
    <col min="4" max="4" width="11.25390625" style="302" customWidth="1"/>
    <col min="5" max="5" width="9.25390625" style="302" bestFit="1" customWidth="1"/>
    <col min="6" max="7" width="11.25390625" style="302" customWidth="1"/>
    <col min="8" max="8" width="9.375" style="302" bestFit="1" customWidth="1"/>
    <col min="9" max="9" width="11.25390625" style="302" customWidth="1"/>
    <col min="10" max="10" width="10.125" style="302" bestFit="1" customWidth="1"/>
    <col min="11" max="11" width="11.25390625" style="302" customWidth="1"/>
    <col min="12" max="12" width="6.875" style="302" bestFit="1" customWidth="1"/>
    <col min="13" max="19" width="11.25390625" style="302" customWidth="1"/>
    <col min="20" max="20" width="19.125" style="302" customWidth="1"/>
    <col min="21" max="21" width="21.50390625" style="302" customWidth="1"/>
    <col min="22" max="22" width="5.00390625" style="302" bestFit="1" customWidth="1"/>
    <col min="23" max="16384" width="9.00390625" style="302" customWidth="1"/>
  </cols>
  <sheetData>
    <row r="1" ht="34.5" customHeight="1">
      <c r="B1" s="349"/>
    </row>
    <row r="2" ht="18.75" customHeight="1"/>
    <row r="3" ht="13.5">
      <c r="B3" s="302" t="s">
        <v>345</v>
      </c>
    </row>
    <row r="4" spans="2:20" ht="18.75">
      <c r="B4" s="628" t="s">
        <v>61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</row>
    <row r="5" spans="2:20" ht="9" customHeight="1"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</row>
    <row r="6" spans="2:13" ht="20.25" customHeight="1">
      <c r="B6" s="306" t="s">
        <v>346</v>
      </c>
      <c r="C6" s="575" t="s">
        <v>347</v>
      </c>
      <c r="D6" s="577"/>
      <c r="E6" s="575" t="s">
        <v>348</v>
      </c>
      <c r="F6" s="577"/>
      <c r="G6" s="575" t="s">
        <v>349</v>
      </c>
      <c r="H6" s="577"/>
      <c r="I6" s="575" t="s">
        <v>350</v>
      </c>
      <c r="J6" s="577"/>
      <c r="K6" s="306" t="s">
        <v>351</v>
      </c>
      <c r="L6" s="306" t="s">
        <v>352</v>
      </c>
      <c r="M6" s="329"/>
    </row>
    <row r="7" spans="2:13" ht="20.25" customHeight="1">
      <c r="B7" s="306" t="s">
        <v>113</v>
      </c>
      <c r="C7" s="575" t="s">
        <v>62</v>
      </c>
      <c r="D7" s="577"/>
      <c r="E7" s="575" t="s">
        <v>63</v>
      </c>
      <c r="F7" s="577"/>
      <c r="G7" s="629" t="s">
        <v>111</v>
      </c>
      <c r="H7" s="630"/>
      <c r="I7" s="267" t="s">
        <v>114</v>
      </c>
      <c r="J7" s="351">
        <v>53</v>
      </c>
      <c r="K7" s="352" t="s">
        <v>353</v>
      </c>
      <c r="L7" s="305">
        <v>2</v>
      </c>
      <c r="M7" s="329"/>
    </row>
    <row r="8" spans="18:20" ht="20.25" customHeight="1">
      <c r="R8" s="633" t="s">
        <v>115</v>
      </c>
      <c r="S8" s="633"/>
      <c r="T8" s="633"/>
    </row>
    <row r="9" spans="2:20" ht="20.25" customHeight="1">
      <c r="B9" s="631" t="s">
        <v>300</v>
      </c>
      <c r="C9" s="600" t="s">
        <v>354</v>
      </c>
      <c r="D9" s="600"/>
      <c r="E9" s="600"/>
      <c r="F9" s="600" t="s">
        <v>355</v>
      </c>
      <c r="G9" s="600"/>
      <c r="H9" s="600"/>
      <c r="I9" s="600" t="s">
        <v>356</v>
      </c>
      <c r="J9" s="600"/>
      <c r="K9" s="600"/>
      <c r="L9" s="312" t="s">
        <v>357</v>
      </c>
      <c r="M9" s="600" t="s">
        <v>358</v>
      </c>
      <c r="N9" s="600"/>
      <c r="O9" s="600"/>
      <c r="P9" s="600"/>
      <c r="Q9" s="600"/>
      <c r="R9" s="600"/>
      <c r="S9" s="575"/>
      <c r="T9" s="353" t="s">
        <v>359</v>
      </c>
    </row>
    <row r="10" spans="2:20" ht="20.25" customHeight="1">
      <c r="B10" s="595"/>
      <c r="C10" s="354" t="s">
        <v>360</v>
      </c>
      <c r="D10" s="304" t="s">
        <v>361</v>
      </c>
      <c r="E10" s="354" t="s">
        <v>324</v>
      </c>
      <c r="F10" s="304" t="s">
        <v>360</v>
      </c>
      <c r="G10" s="354" t="s">
        <v>361</v>
      </c>
      <c r="H10" s="304" t="s">
        <v>324</v>
      </c>
      <c r="I10" s="312" t="s">
        <v>360</v>
      </c>
      <c r="J10" s="354" t="s">
        <v>361</v>
      </c>
      <c r="K10" s="304" t="s">
        <v>324</v>
      </c>
      <c r="L10" s="354"/>
      <c r="M10" s="304" t="s">
        <v>362</v>
      </c>
      <c r="N10" s="312" t="s">
        <v>336</v>
      </c>
      <c r="O10" s="304" t="s">
        <v>361</v>
      </c>
      <c r="P10" s="312" t="s">
        <v>363</v>
      </c>
      <c r="Q10" s="304" t="s">
        <v>364</v>
      </c>
      <c r="R10" s="312" t="s">
        <v>365</v>
      </c>
      <c r="S10" s="304" t="s">
        <v>366</v>
      </c>
      <c r="T10" s="355" t="s">
        <v>367</v>
      </c>
    </row>
    <row r="11" spans="2:20" ht="20.25" customHeight="1">
      <c r="B11" s="632"/>
      <c r="C11" s="268" t="s">
        <v>368</v>
      </c>
      <c r="D11" s="304" t="s">
        <v>369</v>
      </c>
      <c r="E11" s="268" t="s">
        <v>370</v>
      </c>
      <c r="F11" s="304" t="s">
        <v>371</v>
      </c>
      <c r="G11" s="268" t="s">
        <v>372</v>
      </c>
      <c r="H11" s="304" t="s">
        <v>373</v>
      </c>
      <c r="I11" s="268" t="s">
        <v>374</v>
      </c>
      <c r="J11" s="268" t="s">
        <v>375</v>
      </c>
      <c r="K11" s="304" t="s">
        <v>376</v>
      </c>
      <c r="L11" s="268" t="s">
        <v>377</v>
      </c>
      <c r="M11" s="304"/>
      <c r="N11" s="268"/>
      <c r="O11" s="304" t="s">
        <v>378</v>
      </c>
      <c r="P11" s="268" t="s">
        <v>379</v>
      </c>
      <c r="Q11" s="304"/>
      <c r="R11" s="268"/>
      <c r="S11" s="304"/>
      <c r="T11" s="268"/>
    </row>
    <row r="12" spans="2:24" ht="20.25" customHeight="1">
      <c r="B12" s="305" t="s">
        <v>380</v>
      </c>
      <c r="C12" s="356"/>
      <c r="D12" s="357">
        <f aca="true" t="shared" si="0" ref="D12:D27">IF(OR(C12="",E12=""),"",ROUND(E12/C12,0))</f>
      </c>
      <c r="E12" s="357"/>
      <c r="F12" s="356"/>
      <c r="G12" s="357">
        <f aca="true" t="shared" si="1" ref="G12:G27">IF(OR(F12="",H12=""),"",ROUND(H12/F12,0))</f>
      </c>
      <c r="H12" s="357"/>
      <c r="I12" s="357"/>
      <c r="J12" s="264">
        <f>IF(OR(D12="",G12=""),"",G12-D12)</f>
      </c>
      <c r="K12" s="264">
        <f>IF(OR(E12="",H12=""),"",H12-E12)</f>
      </c>
      <c r="L12" s="305">
        <f aca="true" t="shared" si="2" ref="L12:L27">IF(OR(H12="",E12=""),"",ROUND(H12/E12,2))</f>
      </c>
      <c r="M12" s="305"/>
      <c r="N12" s="305"/>
      <c r="O12" s="263">
        <f>IF(OR(C12="",J12=""),"",C12*J12)</f>
      </c>
      <c r="P12" s="263">
        <f>IF(OR(K12="",C12="",J12=""),"",K12-C12*J12)</f>
      </c>
      <c r="Q12" s="357"/>
      <c r="R12" s="357"/>
      <c r="S12" s="357"/>
      <c r="T12" s="358" t="s">
        <v>387</v>
      </c>
      <c r="U12" s="302" t="str">
        <f aca="true" t="shared" si="3" ref="U12:U36">IF(T12="","",VLOOKUP(T12,$V$12:$X$29,2))</f>
        <v>入札差金</v>
      </c>
      <c r="V12" s="359" t="s">
        <v>64</v>
      </c>
      <c r="W12" s="626" t="s">
        <v>336</v>
      </c>
      <c r="X12" s="626"/>
    </row>
    <row r="13" spans="2:24" ht="20.25" customHeight="1">
      <c r="B13" s="305" t="s">
        <v>65</v>
      </c>
      <c r="C13" s="356">
        <v>1</v>
      </c>
      <c r="D13" s="357">
        <f t="shared" si="0"/>
        <v>243000</v>
      </c>
      <c r="E13" s="357">
        <v>243000</v>
      </c>
      <c r="F13" s="356">
        <v>1</v>
      </c>
      <c r="G13" s="357">
        <f t="shared" si="1"/>
        <v>243000</v>
      </c>
      <c r="H13" s="357">
        <v>243000</v>
      </c>
      <c r="I13" s="263">
        <v>1</v>
      </c>
      <c r="J13" s="263"/>
      <c r="K13" s="263"/>
      <c r="L13" s="360">
        <f t="shared" si="2"/>
        <v>1</v>
      </c>
      <c r="M13" s="305"/>
      <c r="N13" s="361"/>
      <c r="O13" s="263"/>
      <c r="P13" s="263"/>
      <c r="Q13" s="362" t="s">
        <v>381</v>
      </c>
      <c r="R13" s="362" t="s">
        <v>381</v>
      </c>
      <c r="S13" s="362" t="s">
        <v>381</v>
      </c>
      <c r="T13" s="358"/>
      <c r="U13" s="302">
        <f t="shared" si="3"/>
      </c>
      <c r="V13" s="359" t="s">
        <v>66</v>
      </c>
      <c r="W13" s="626" t="s">
        <v>382</v>
      </c>
      <c r="X13" s="626"/>
    </row>
    <row r="14" spans="2:24" ht="20.25" customHeight="1">
      <c r="B14" s="305" t="s">
        <v>67</v>
      </c>
      <c r="C14" s="356">
        <v>1</v>
      </c>
      <c r="D14" s="357">
        <f t="shared" si="0"/>
        <v>140000</v>
      </c>
      <c r="E14" s="357">
        <v>140000</v>
      </c>
      <c r="F14" s="356">
        <v>1</v>
      </c>
      <c r="G14" s="357">
        <f t="shared" si="1"/>
        <v>140000</v>
      </c>
      <c r="H14" s="357">
        <v>140000</v>
      </c>
      <c r="I14" s="263">
        <v>1</v>
      </c>
      <c r="J14" s="263"/>
      <c r="K14" s="263"/>
      <c r="L14" s="360">
        <f t="shared" si="2"/>
        <v>1</v>
      </c>
      <c r="M14" s="305"/>
      <c r="N14" s="361"/>
      <c r="O14" s="263"/>
      <c r="P14" s="263"/>
      <c r="Q14" s="362" t="s">
        <v>381</v>
      </c>
      <c r="R14" s="362" t="s">
        <v>381</v>
      </c>
      <c r="S14" s="362" t="s">
        <v>381</v>
      </c>
      <c r="T14" s="358"/>
      <c r="U14" s="302">
        <f t="shared" si="3"/>
      </c>
      <c r="V14" s="359" t="s">
        <v>68</v>
      </c>
      <c r="W14" s="626" t="s">
        <v>0</v>
      </c>
      <c r="X14" s="626"/>
    </row>
    <row r="15" spans="2:24" ht="20.25" customHeight="1">
      <c r="B15" s="305" t="s">
        <v>69</v>
      </c>
      <c r="C15" s="356">
        <v>1</v>
      </c>
      <c r="D15" s="357">
        <f t="shared" si="0"/>
        <v>678000</v>
      </c>
      <c r="E15" s="357">
        <v>678000</v>
      </c>
      <c r="F15" s="356">
        <v>1</v>
      </c>
      <c r="G15" s="357">
        <f t="shared" si="1"/>
        <v>678000</v>
      </c>
      <c r="H15" s="357">
        <v>678000</v>
      </c>
      <c r="I15" s="263">
        <v>1</v>
      </c>
      <c r="J15" s="263"/>
      <c r="K15" s="263"/>
      <c r="L15" s="360">
        <f t="shared" si="2"/>
        <v>1</v>
      </c>
      <c r="M15" s="305"/>
      <c r="N15" s="361"/>
      <c r="O15" s="263"/>
      <c r="P15" s="263"/>
      <c r="Q15" s="362" t="s">
        <v>381</v>
      </c>
      <c r="R15" s="362" t="s">
        <v>381</v>
      </c>
      <c r="S15" s="362" t="s">
        <v>381</v>
      </c>
      <c r="T15" s="358"/>
      <c r="U15" s="302">
        <f t="shared" si="3"/>
      </c>
      <c r="V15" s="359" t="s">
        <v>70</v>
      </c>
      <c r="W15" s="626" t="s">
        <v>1</v>
      </c>
      <c r="X15" s="626"/>
    </row>
    <row r="16" spans="2:24" ht="20.25" customHeight="1">
      <c r="B16" s="305"/>
      <c r="C16" s="356"/>
      <c r="D16" s="357">
        <f t="shared" si="0"/>
      </c>
      <c r="E16" s="357"/>
      <c r="F16" s="356"/>
      <c r="G16" s="357">
        <f t="shared" si="1"/>
      </c>
      <c r="H16" s="357"/>
      <c r="I16" s="263">
        <v>1</v>
      </c>
      <c r="J16" s="263"/>
      <c r="K16" s="263"/>
      <c r="L16" s="360">
        <f t="shared" si="2"/>
      </c>
      <c r="M16" s="305"/>
      <c r="N16" s="361"/>
      <c r="O16" s="263"/>
      <c r="P16" s="263"/>
      <c r="Q16" s="362" t="s">
        <v>381</v>
      </c>
      <c r="R16" s="362" t="s">
        <v>381</v>
      </c>
      <c r="S16" s="362" t="s">
        <v>381</v>
      </c>
      <c r="T16" s="358"/>
      <c r="U16" s="302">
        <f t="shared" si="3"/>
      </c>
      <c r="V16" s="359" t="s">
        <v>71</v>
      </c>
      <c r="W16" s="626" t="s">
        <v>2</v>
      </c>
      <c r="X16" s="626"/>
    </row>
    <row r="17" spans="2:24" ht="20.25" customHeight="1">
      <c r="B17" s="305"/>
      <c r="C17" s="356"/>
      <c r="D17" s="357">
        <f t="shared" si="0"/>
      </c>
      <c r="E17" s="357"/>
      <c r="F17" s="356"/>
      <c r="G17" s="357">
        <f t="shared" si="1"/>
      </c>
      <c r="H17" s="357"/>
      <c r="I17" s="357">
        <f>IF(OR(C17="",F17=""),"",F17-C17)</f>
      </c>
      <c r="J17" s="264">
        <f>IF(OR(D17="",G17=""),"",G17-D17)</f>
      </c>
      <c r="K17" s="264">
        <f>IF(OR(E17="",H17=""),"",H17-E17)</f>
      </c>
      <c r="L17" s="360">
        <f t="shared" si="2"/>
      </c>
      <c r="M17" s="305"/>
      <c r="N17" s="361">
        <f aca="true" t="shared" si="4" ref="N17:N27">K17</f>
      </c>
      <c r="O17" s="263">
        <f aca="true" t="shared" si="5" ref="O17:O27">IF(OR(C17="",J17=""),"",C17*J17)</f>
      </c>
      <c r="P17" s="263">
        <f aca="true" t="shared" si="6" ref="P17:P27">IF(OR(K17="",C17="",J17=""),"",K17-C17*J17)</f>
      </c>
      <c r="Q17" s="362" t="s">
        <v>381</v>
      </c>
      <c r="R17" s="362" t="s">
        <v>381</v>
      </c>
      <c r="S17" s="362" t="s">
        <v>381</v>
      </c>
      <c r="T17" s="358"/>
      <c r="U17" s="302">
        <f t="shared" si="3"/>
      </c>
      <c r="V17" s="359" t="s">
        <v>72</v>
      </c>
      <c r="W17" s="626" t="s">
        <v>3</v>
      </c>
      <c r="X17" s="626"/>
    </row>
    <row r="18" spans="2:24" ht="20.25" customHeight="1">
      <c r="B18" s="305"/>
      <c r="C18" s="356"/>
      <c r="D18" s="357">
        <f t="shared" si="0"/>
      </c>
      <c r="E18" s="357"/>
      <c r="F18" s="356"/>
      <c r="G18" s="357">
        <f t="shared" si="1"/>
      </c>
      <c r="H18" s="357"/>
      <c r="I18" s="357"/>
      <c r="J18" s="264">
        <f aca="true" t="shared" si="7" ref="J18:J27">IF(OR(D18="",G18=""),"",G18-D18)</f>
      </c>
      <c r="K18" s="264">
        <f aca="true" t="shared" si="8" ref="K18:K27">IF(OR(E18="",H18=""),"",H18-E18)</f>
      </c>
      <c r="L18" s="360">
        <f t="shared" si="2"/>
      </c>
      <c r="M18" s="305"/>
      <c r="N18" s="361">
        <f t="shared" si="4"/>
      </c>
      <c r="O18" s="263">
        <f t="shared" si="5"/>
      </c>
      <c r="P18" s="263">
        <f t="shared" si="6"/>
      </c>
      <c r="Q18" s="362" t="s">
        <v>381</v>
      </c>
      <c r="R18" s="362" t="s">
        <v>381</v>
      </c>
      <c r="S18" s="362" t="s">
        <v>381</v>
      </c>
      <c r="T18" s="358"/>
      <c r="U18" s="302">
        <f t="shared" si="3"/>
      </c>
      <c r="V18" s="359" t="s">
        <v>73</v>
      </c>
      <c r="W18" s="627" t="s">
        <v>4</v>
      </c>
      <c r="X18" s="627"/>
    </row>
    <row r="19" spans="2:24" ht="20.25" customHeight="1">
      <c r="B19" s="305"/>
      <c r="C19" s="356"/>
      <c r="D19" s="357">
        <f t="shared" si="0"/>
      </c>
      <c r="E19" s="357"/>
      <c r="F19" s="356"/>
      <c r="G19" s="357">
        <f t="shared" si="1"/>
      </c>
      <c r="H19" s="357"/>
      <c r="I19" s="357"/>
      <c r="J19" s="264">
        <f t="shared" si="7"/>
      </c>
      <c r="K19" s="264">
        <f t="shared" si="8"/>
      </c>
      <c r="L19" s="360">
        <f t="shared" si="2"/>
      </c>
      <c r="M19" s="305"/>
      <c r="N19" s="361">
        <f t="shared" si="4"/>
      </c>
      <c r="O19" s="263">
        <f t="shared" si="5"/>
      </c>
      <c r="P19" s="263">
        <f t="shared" si="6"/>
      </c>
      <c r="Q19" s="362" t="s">
        <v>381</v>
      </c>
      <c r="R19" s="362" t="s">
        <v>381</v>
      </c>
      <c r="S19" s="362" t="s">
        <v>381</v>
      </c>
      <c r="T19" s="358"/>
      <c r="U19" s="302">
        <f t="shared" si="3"/>
      </c>
      <c r="V19" s="359" t="s">
        <v>74</v>
      </c>
      <c r="W19" s="627" t="s">
        <v>5</v>
      </c>
      <c r="X19" s="627"/>
    </row>
    <row r="20" spans="2:24" ht="20.25" customHeight="1">
      <c r="B20" s="305"/>
      <c r="C20" s="356"/>
      <c r="D20" s="357">
        <f t="shared" si="0"/>
      </c>
      <c r="E20" s="357"/>
      <c r="F20" s="356"/>
      <c r="G20" s="357">
        <f t="shared" si="1"/>
      </c>
      <c r="H20" s="357"/>
      <c r="I20" s="357"/>
      <c r="J20" s="264">
        <f t="shared" si="7"/>
      </c>
      <c r="K20" s="264">
        <f t="shared" si="8"/>
      </c>
      <c r="L20" s="360">
        <f t="shared" si="2"/>
      </c>
      <c r="M20" s="305"/>
      <c r="N20" s="361">
        <f t="shared" si="4"/>
      </c>
      <c r="O20" s="263">
        <f t="shared" si="5"/>
      </c>
      <c r="P20" s="263">
        <f t="shared" si="6"/>
      </c>
      <c r="Q20" s="362" t="s">
        <v>381</v>
      </c>
      <c r="R20" s="362" t="s">
        <v>381</v>
      </c>
      <c r="S20" s="362" t="s">
        <v>381</v>
      </c>
      <c r="T20" s="358"/>
      <c r="U20" s="302">
        <f t="shared" si="3"/>
      </c>
      <c r="V20" s="359" t="s">
        <v>75</v>
      </c>
      <c r="W20" s="627" t="s">
        <v>6</v>
      </c>
      <c r="X20" s="627"/>
    </row>
    <row r="21" spans="2:24" ht="20.25" customHeight="1">
      <c r="B21" s="305"/>
      <c r="C21" s="356"/>
      <c r="D21" s="357">
        <f t="shared" si="0"/>
      </c>
      <c r="E21" s="357"/>
      <c r="F21" s="356"/>
      <c r="G21" s="357">
        <f t="shared" si="1"/>
      </c>
      <c r="H21" s="357"/>
      <c r="I21" s="357"/>
      <c r="J21" s="264">
        <f t="shared" si="7"/>
      </c>
      <c r="K21" s="264">
        <f t="shared" si="8"/>
      </c>
      <c r="L21" s="360">
        <f t="shared" si="2"/>
      </c>
      <c r="M21" s="305"/>
      <c r="N21" s="361">
        <f t="shared" si="4"/>
      </c>
      <c r="O21" s="263">
        <f t="shared" si="5"/>
      </c>
      <c r="P21" s="263">
        <f t="shared" si="6"/>
      </c>
      <c r="Q21" s="362" t="s">
        <v>381</v>
      </c>
      <c r="R21" s="362" t="s">
        <v>381</v>
      </c>
      <c r="S21" s="362" t="s">
        <v>381</v>
      </c>
      <c r="T21" s="358"/>
      <c r="U21" s="302">
        <f t="shared" si="3"/>
      </c>
      <c r="V21" s="359" t="s">
        <v>76</v>
      </c>
      <c r="W21" s="627" t="s">
        <v>7</v>
      </c>
      <c r="X21" s="627"/>
    </row>
    <row r="22" spans="2:24" ht="20.25" customHeight="1">
      <c r="B22" s="305"/>
      <c r="C22" s="356"/>
      <c r="D22" s="357">
        <f t="shared" si="0"/>
      </c>
      <c r="E22" s="357"/>
      <c r="F22" s="356"/>
      <c r="G22" s="357">
        <f t="shared" si="1"/>
      </c>
      <c r="H22" s="357"/>
      <c r="I22" s="357"/>
      <c r="J22" s="264">
        <f t="shared" si="7"/>
      </c>
      <c r="K22" s="264">
        <f t="shared" si="8"/>
      </c>
      <c r="L22" s="360">
        <f t="shared" si="2"/>
      </c>
      <c r="M22" s="305"/>
      <c r="N22" s="361">
        <f t="shared" si="4"/>
      </c>
      <c r="O22" s="263">
        <f t="shared" si="5"/>
      </c>
      <c r="P22" s="263">
        <f t="shared" si="6"/>
      </c>
      <c r="Q22" s="362" t="s">
        <v>381</v>
      </c>
      <c r="R22" s="362" t="s">
        <v>381</v>
      </c>
      <c r="S22" s="362" t="s">
        <v>381</v>
      </c>
      <c r="T22" s="358"/>
      <c r="U22" s="302">
        <f t="shared" si="3"/>
      </c>
      <c r="V22" s="359" t="s">
        <v>77</v>
      </c>
      <c r="W22" s="627" t="s">
        <v>8</v>
      </c>
      <c r="X22" s="627"/>
    </row>
    <row r="23" spans="2:24" ht="20.25" customHeight="1">
      <c r="B23" s="305"/>
      <c r="C23" s="356"/>
      <c r="D23" s="357">
        <f t="shared" si="0"/>
      </c>
      <c r="E23" s="357"/>
      <c r="F23" s="356"/>
      <c r="G23" s="357">
        <f t="shared" si="1"/>
      </c>
      <c r="H23" s="357"/>
      <c r="I23" s="357"/>
      <c r="J23" s="264">
        <f t="shared" si="7"/>
      </c>
      <c r="K23" s="264">
        <f t="shared" si="8"/>
      </c>
      <c r="L23" s="360">
        <f t="shared" si="2"/>
      </c>
      <c r="M23" s="305"/>
      <c r="N23" s="361">
        <f t="shared" si="4"/>
      </c>
      <c r="O23" s="263">
        <f t="shared" si="5"/>
      </c>
      <c r="P23" s="263">
        <f t="shared" si="6"/>
      </c>
      <c r="Q23" s="362" t="s">
        <v>381</v>
      </c>
      <c r="R23" s="362" t="s">
        <v>381</v>
      </c>
      <c r="S23" s="362" t="s">
        <v>381</v>
      </c>
      <c r="T23" s="358"/>
      <c r="U23" s="302">
        <f t="shared" si="3"/>
      </c>
      <c r="V23" s="359" t="s">
        <v>78</v>
      </c>
      <c r="W23" s="627" t="s">
        <v>9</v>
      </c>
      <c r="X23" s="627"/>
    </row>
    <row r="24" spans="2:24" ht="20.25" customHeight="1">
      <c r="B24" s="305"/>
      <c r="C24" s="356"/>
      <c r="D24" s="357">
        <f t="shared" si="0"/>
      </c>
      <c r="E24" s="357"/>
      <c r="F24" s="356"/>
      <c r="G24" s="357">
        <f t="shared" si="1"/>
      </c>
      <c r="H24" s="357"/>
      <c r="I24" s="357"/>
      <c r="J24" s="264">
        <f t="shared" si="7"/>
      </c>
      <c r="K24" s="264">
        <f t="shared" si="8"/>
      </c>
      <c r="L24" s="360">
        <f t="shared" si="2"/>
      </c>
      <c r="M24" s="305"/>
      <c r="N24" s="361">
        <f t="shared" si="4"/>
      </c>
      <c r="O24" s="263">
        <f t="shared" si="5"/>
      </c>
      <c r="P24" s="263">
        <f t="shared" si="6"/>
      </c>
      <c r="Q24" s="362" t="s">
        <v>381</v>
      </c>
      <c r="R24" s="362" t="s">
        <v>381</v>
      </c>
      <c r="S24" s="362" t="s">
        <v>381</v>
      </c>
      <c r="T24" s="358"/>
      <c r="U24" s="302">
        <f t="shared" si="3"/>
      </c>
      <c r="V24" s="359" t="s">
        <v>79</v>
      </c>
      <c r="W24" s="626" t="s">
        <v>10</v>
      </c>
      <c r="X24" s="626"/>
    </row>
    <row r="25" spans="2:24" ht="20.25" customHeight="1">
      <c r="B25" s="305"/>
      <c r="C25" s="356"/>
      <c r="D25" s="357">
        <f t="shared" si="0"/>
      </c>
      <c r="E25" s="357"/>
      <c r="F25" s="356"/>
      <c r="G25" s="357">
        <f t="shared" si="1"/>
      </c>
      <c r="H25" s="357"/>
      <c r="I25" s="357"/>
      <c r="J25" s="264">
        <f t="shared" si="7"/>
      </c>
      <c r="K25" s="264">
        <f t="shared" si="8"/>
      </c>
      <c r="L25" s="360">
        <f t="shared" si="2"/>
      </c>
      <c r="M25" s="305"/>
      <c r="N25" s="361">
        <f t="shared" si="4"/>
      </c>
      <c r="O25" s="263">
        <f t="shared" si="5"/>
      </c>
      <c r="P25" s="263">
        <f t="shared" si="6"/>
      </c>
      <c r="Q25" s="362" t="s">
        <v>381</v>
      </c>
      <c r="R25" s="362" t="s">
        <v>381</v>
      </c>
      <c r="S25" s="362" t="s">
        <v>381</v>
      </c>
      <c r="T25" s="358"/>
      <c r="U25" s="302">
        <f t="shared" si="3"/>
      </c>
      <c r="V25" s="359" t="s">
        <v>80</v>
      </c>
      <c r="W25" s="626" t="s">
        <v>11</v>
      </c>
      <c r="X25" s="626"/>
    </row>
    <row r="26" spans="2:24" ht="20.25" customHeight="1">
      <c r="B26" s="305"/>
      <c r="C26" s="356"/>
      <c r="D26" s="357">
        <f t="shared" si="0"/>
      </c>
      <c r="E26" s="357"/>
      <c r="F26" s="356"/>
      <c r="G26" s="357">
        <f t="shared" si="1"/>
      </c>
      <c r="H26" s="357"/>
      <c r="I26" s="357"/>
      <c r="J26" s="264">
        <f t="shared" si="7"/>
      </c>
      <c r="K26" s="264">
        <f t="shared" si="8"/>
      </c>
      <c r="L26" s="360">
        <f t="shared" si="2"/>
      </c>
      <c r="M26" s="305"/>
      <c r="N26" s="361">
        <f t="shared" si="4"/>
      </c>
      <c r="O26" s="263">
        <f t="shared" si="5"/>
      </c>
      <c r="P26" s="263">
        <f t="shared" si="6"/>
      </c>
      <c r="Q26" s="362" t="s">
        <v>381</v>
      </c>
      <c r="R26" s="362" t="s">
        <v>381</v>
      </c>
      <c r="S26" s="362" t="s">
        <v>381</v>
      </c>
      <c r="T26" s="358"/>
      <c r="U26" s="302">
        <f t="shared" si="3"/>
      </c>
      <c r="V26" s="359" t="s">
        <v>81</v>
      </c>
      <c r="W26" s="626" t="s">
        <v>12</v>
      </c>
      <c r="X26" s="626"/>
    </row>
    <row r="27" spans="2:24" ht="20.25" customHeight="1">
      <c r="B27" s="305"/>
      <c r="C27" s="356"/>
      <c r="D27" s="357">
        <f t="shared" si="0"/>
      </c>
      <c r="E27" s="357"/>
      <c r="F27" s="356"/>
      <c r="G27" s="357">
        <f t="shared" si="1"/>
      </c>
      <c r="H27" s="357"/>
      <c r="I27" s="357"/>
      <c r="J27" s="264">
        <f t="shared" si="7"/>
      </c>
      <c r="K27" s="264">
        <f t="shared" si="8"/>
      </c>
      <c r="L27" s="360">
        <f t="shared" si="2"/>
      </c>
      <c r="M27" s="305"/>
      <c r="N27" s="361">
        <f t="shared" si="4"/>
      </c>
      <c r="O27" s="263">
        <f t="shared" si="5"/>
      </c>
      <c r="P27" s="263">
        <f t="shared" si="6"/>
      </c>
      <c r="Q27" s="362" t="s">
        <v>381</v>
      </c>
      <c r="R27" s="362" t="s">
        <v>381</v>
      </c>
      <c r="S27" s="362" t="s">
        <v>381</v>
      </c>
      <c r="T27" s="358"/>
      <c r="U27" s="302">
        <f t="shared" si="3"/>
      </c>
      <c r="V27" s="359" t="s">
        <v>82</v>
      </c>
      <c r="W27" s="626" t="s">
        <v>13</v>
      </c>
      <c r="X27" s="626"/>
    </row>
    <row r="28" spans="2:24" ht="20.25" customHeight="1">
      <c r="B28" s="305" t="s">
        <v>14</v>
      </c>
      <c r="C28" s="357"/>
      <c r="D28" s="357"/>
      <c r="E28" s="357">
        <f>SUM(E12:E27)</f>
        <v>1061000</v>
      </c>
      <c r="F28" s="357"/>
      <c r="G28" s="357"/>
      <c r="H28" s="357">
        <f>SUM(H12:H27)</f>
        <v>1061000</v>
      </c>
      <c r="I28" s="357"/>
      <c r="J28" s="357"/>
      <c r="K28" s="263"/>
      <c r="L28" s="360"/>
      <c r="M28" s="305"/>
      <c r="N28" s="363"/>
      <c r="O28" s="263"/>
      <c r="P28" s="263"/>
      <c r="Q28" s="362" t="s">
        <v>381</v>
      </c>
      <c r="R28" s="362" t="s">
        <v>381</v>
      </c>
      <c r="S28" s="362" t="s">
        <v>381</v>
      </c>
      <c r="T28" s="358"/>
      <c r="U28" s="302">
        <f t="shared" si="3"/>
      </c>
      <c r="V28" s="359" t="s">
        <v>83</v>
      </c>
      <c r="W28" s="626" t="s">
        <v>15</v>
      </c>
      <c r="X28" s="626"/>
    </row>
    <row r="29" spans="2:24" ht="20.25" customHeight="1">
      <c r="B29" s="305" t="s">
        <v>364</v>
      </c>
      <c r="C29" s="357"/>
      <c r="D29" s="357"/>
      <c r="E29" s="357"/>
      <c r="F29" s="357"/>
      <c r="G29" s="357"/>
      <c r="H29" s="357"/>
      <c r="I29" s="357"/>
      <c r="J29" s="357"/>
      <c r="K29" s="263"/>
      <c r="L29" s="360">
        <f>IF(OR(H29="",E29=""),"",ROUND(H29/E29,2))</f>
      </c>
      <c r="M29" s="305"/>
      <c r="N29" s="361"/>
      <c r="O29" s="263"/>
      <c r="P29" s="263"/>
      <c r="Q29" s="357"/>
      <c r="R29" s="357"/>
      <c r="S29" s="357"/>
      <c r="T29" s="358"/>
      <c r="U29" s="302">
        <f t="shared" si="3"/>
      </c>
      <c r="V29" s="359" t="s">
        <v>84</v>
      </c>
      <c r="W29" s="626" t="s">
        <v>16</v>
      </c>
      <c r="X29" s="626"/>
    </row>
    <row r="30" spans="2:21" ht="20.25" customHeight="1">
      <c r="B30" s="306" t="s">
        <v>17</v>
      </c>
      <c r="C30" s="364" t="s">
        <v>381</v>
      </c>
      <c r="D30" s="364" t="s">
        <v>381</v>
      </c>
      <c r="E30" s="357">
        <v>124000</v>
      </c>
      <c r="F30" s="364" t="s">
        <v>381</v>
      </c>
      <c r="G30" s="364" t="s">
        <v>381</v>
      </c>
      <c r="H30" s="357">
        <v>124000</v>
      </c>
      <c r="I30" s="364"/>
      <c r="J30" s="364"/>
      <c r="K30" s="263">
        <f>IF(OR(E30="",H30=""),"",H30-E30)</f>
        <v>0</v>
      </c>
      <c r="L30" s="360">
        <f>IF(OR(H30="",E30=""),"",ROUND(H30/E30,2))</f>
        <v>1</v>
      </c>
      <c r="M30" s="364" t="s">
        <v>381</v>
      </c>
      <c r="N30" s="364" t="s">
        <v>381</v>
      </c>
      <c r="O30" s="364" t="s">
        <v>381</v>
      </c>
      <c r="P30" s="364" t="s">
        <v>381</v>
      </c>
      <c r="Q30" s="263">
        <f>K30</f>
        <v>0</v>
      </c>
      <c r="R30" s="362" t="s">
        <v>381</v>
      </c>
      <c r="S30" s="362" t="s">
        <v>381</v>
      </c>
      <c r="T30" s="358"/>
      <c r="U30" s="302">
        <f t="shared" si="3"/>
      </c>
    </row>
    <row r="31" spans="2:21" ht="20.25" customHeight="1">
      <c r="B31" s="306" t="s">
        <v>18</v>
      </c>
      <c r="C31" s="364" t="s">
        <v>381</v>
      </c>
      <c r="D31" s="364" t="s">
        <v>381</v>
      </c>
      <c r="E31" s="357">
        <v>355000</v>
      </c>
      <c r="F31" s="364" t="s">
        <v>381</v>
      </c>
      <c r="G31" s="364" t="s">
        <v>381</v>
      </c>
      <c r="H31" s="357">
        <v>355000</v>
      </c>
      <c r="I31" s="364"/>
      <c r="J31" s="364"/>
      <c r="K31" s="263">
        <f>IF(OR(E31="",H31=""),"",H31-E31)</f>
        <v>0</v>
      </c>
      <c r="L31" s="360">
        <f>IF(OR(H31="",E31=""),"",ROUND(H31/E31,2))</f>
        <v>1</v>
      </c>
      <c r="M31" s="364" t="s">
        <v>381</v>
      </c>
      <c r="N31" s="364" t="s">
        <v>381</v>
      </c>
      <c r="O31" s="364" t="s">
        <v>381</v>
      </c>
      <c r="P31" s="364" t="s">
        <v>381</v>
      </c>
      <c r="Q31" s="263">
        <f>K31</f>
        <v>0</v>
      </c>
      <c r="R31" s="362" t="s">
        <v>381</v>
      </c>
      <c r="S31" s="362" t="s">
        <v>381</v>
      </c>
      <c r="T31" s="358"/>
      <c r="U31" s="302">
        <f t="shared" si="3"/>
      </c>
    </row>
    <row r="32" spans="2:21" ht="20.25" customHeight="1">
      <c r="B32" s="306" t="s">
        <v>19</v>
      </c>
      <c r="C32" s="364" t="s">
        <v>381</v>
      </c>
      <c r="D32" s="364" t="s">
        <v>381</v>
      </c>
      <c r="E32" s="357">
        <v>230000</v>
      </c>
      <c r="F32" s="364" t="s">
        <v>381</v>
      </c>
      <c r="G32" s="364" t="s">
        <v>381</v>
      </c>
      <c r="H32" s="357">
        <v>230000</v>
      </c>
      <c r="I32" s="364"/>
      <c r="J32" s="364"/>
      <c r="K32" s="263">
        <f>IF(OR(E32="",H32=""),"",H32-E32)</f>
        <v>0</v>
      </c>
      <c r="L32" s="360">
        <f>IF(OR(H32="",E32=""),"",ROUND(H32/E32,2))</f>
        <v>1</v>
      </c>
      <c r="M32" s="364" t="s">
        <v>381</v>
      </c>
      <c r="N32" s="364" t="s">
        <v>381</v>
      </c>
      <c r="O32" s="364" t="s">
        <v>381</v>
      </c>
      <c r="P32" s="364" t="s">
        <v>381</v>
      </c>
      <c r="Q32" s="263">
        <f>K32</f>
        <v>0</v>
      </c>
      <c r="R32" s="362" t="s">
        <v>381</v>
      </c>
      <c r="S32" s="362" t="s">
        <v>381</v>
      </c>
      <c r="T32" s="358"/>
      <c r="U32" s="302">
        <f t="shared" si="3"/>
      </c>
    </row>
    <row r="33" spans="2:21" ht="20.25" customHeight="1">
      <c r="B33" s="305" t="s">
        <v>20</v>
      </c>
      <c r="C33" s="364" t="s">
        <v>381</v>
      </c>
      <c r="D33" s="364" t="s">
        <v>381</v>
      </c>
      <c r="E33" s="357">
        <f>SUM(E30:E32)</f>
        <v>709000</v>
      </c>
      <c r="F33" s="364" t="s">
        <v>381</v>
      </c>
      <c r="G33" s="364" t="s">
        <v>381</v>
      </c>
      <c r="H33" s="357">
        <f>SUM(H30:H32)</f>
        <v>709000</v>
      </c>
      <c r="I33" s="364"/>
      <c r="J33" s="364"/>
      <c r="K33" s="263">
        <f>IF(OR(E33="",H33=""),"",H33-E33)</f>
        <v>0</v>
      </c>
      <c r="L33" s="360"/>
      <c r="M33" s="364" t="s">
        <v>381</v>
      </c>
      <c r="N33" s="364" t="s">
        <v>381</v>
      </c>
      <c r="O33" s="364" t="s">
        <v>381</v>
      </c>
      <c r="P33" s="364" t="s">
        <v>381</v>
      </c>
      <c r="Q33" s="263">
        <f>K33</f>
        <v>0</v>
      </c>
      <c r="R33" s="362" t="s">
        <v>381</v>
      </c>
      <c r="S33" s="362" t="s">
        <v>381</v>
      </c>
      <c r="T33" s="358"/>
      <c r="U33" s="302">
        <f t="shared" si="3"/>
      </c>
    </row>
    <row r="34" spans="2:21" ht="20.25" customHeight="1">
      <c r="B34" s="305" t="s">
        <v>21</v>
      </c>
      <c r="C34" s="364" t="s">
        <v>381</v>
      </c>
      <c r="D34" s="364" t="s">
        <v>381</v>
      </c>
      <c r="E34" s="357"/>
      <c r="F34" s="364" t="s">
        <v>381</v>
      </c>
      <c r="G34" s="364" t="s">
        <v>381</v>
      </c>
      <c r="H34" s="263">
        <v>-90000</v>
      </c>
      <c r="I34" s="364"/>
      <c r="J34" s="364"/>
      <c r="K34" s="263"/>
      <c r="L34" s="360"/>
      <c r="M34" s="364" t="s">
        <v>381</v>
      </c>
      <c r="N34" s="364" t="s">
        <v>381</v>
      </c>
      <c r="O34" s="364" t="s">
        <v>381</v>
      </c>
      <c r="P34" s="364" t="s">
        <v>381</v>
      </c>
      <c r="Q34" s="362" t="s">
        <v>381</v>
      </c>
      <c r="R34" s="357">
        <f>K34</f>
        <v>0</v>
      </c>
      <c r="S34" s="362" t="s">
        <v>381</v>
      </c>
      <c r="T34" s="358"/>
      <c r="U34" s="302">
        <f t="shared" si="3"/>
      </c>
    </row>
    <row r="35" spans="2:21" ht="20.25" customHeight="1">
      <c r="B35" s="305" t="s">
        <v>22</v>
      </c>
      <c r="C35" s="364" t="s">
        <v>381</v>
      </c>
      <c r="D35" s="364" t="s">
        <v>381</v>
      </c>
      <c r="E35" s="357">
        <v>88500</v>
      </c>
      <c r="F35" s="364" t="s">
        <v>381</v>
      </c>
      <c r="G35" s="364" t="s">
        <v>381</v>
      </c>
      <c r="H35" s="357">
        <v>84000</v>
      </c>
      <c r="I35" s="364"/>
      <c r="J35" s="364"/>
      <c r="K35" s="263">
        <f>IF(OR(E35="",H35=""),"",H35-E35)</f>
        <v>-4500</v>
      </c>
      <c r="L35" s="360">
        <f>IF(OR(H35="",E35=""),"",ROUND(H35/E35,2))</f>
        <v>0.95</v>
      </c>
      <c r="M35" s="364" t="s">
        <v>381</v>
      </c>
      <c r="N35" s="364" t="s">
        <v>381</v>
      </c>
      <c r="O35" s="364" t="s">
        <v>381</v>
      </c>
      <c r="P35" s="364" t="s">
        <v>381</v>
      </c>
      <c r="Q35" s="362" t="s">
        <v>381</v>
      </c>
      <c r="R35" s="362" t="s">
        <v>381</v>
      </c>
      <c r="S35" s="263">
        <f>K35</f>
        <v>-4500</v>
      </c>
      <c r="T35" s="358"/>
      <c r="U35" s="302">
        <f t="shared" si="3"/>
      </c>
    </row>
    <row r="36" spans="2:21" ht="20.25" customHeight="1">
      <c r="B36" s="305" t="s">
        <v>23</v>
      </c>
      <c r="C36" s="364" t="s">
        <v>381</v>
      </c>
      <c r="D36" s="364" t="s">
        <v>381</v>
      </c>
      <c r="E36" s="357">
        <f>IF((E28+E33+E34+E35)=0,0,E28+E33+E34+E35)</f>
        <v>1858500</v>
      </c>
      <c r="F36" s="364" t="s">
        <v>381</v>
      </c>
      <c r="G36" s="364" t="s">
        <v>381</v>
      </c>
      <c r="H36" s="357">
        <v>1764000</v>
      </c>
      <c r="I36" s="364"/>
      <c r="J36" s="364"/>
      <c r="K36" s="263">
        <f>IF(OR(E36="",H36=""),"",H36-E36)</f>
        <v>-94500</v>
      </c>
      <c r="L36" s="366">
        <f>H36/E36</f>
        <v>0.9491525423728814</v>
      </c>
      <c r="M36" s="305"/>
      <c r="N36" s="263"/>
      <c r="O36" s="365"/>
      <c r="P36" s="363"/>
      <c r="Q36" s="263">
        <f>Q33</f>
        <v>0</v>
      </c>
      <c r="R36" s="264">
        <f>R34</f>
        <v>0</v>
      </c>
      <c r="S36" s="263">
        <f>S35</f>
        <v>-4500</v>
      </c>
      <c r="T36" s="358"/>
      <c r="U36" s="302">
        <f t="shared" si="3"/>
      </c>
    </row>
    <row r="37" ht="20.25" customHeight="1">
      <c r="F37" s="367"/>
    </row>
    <row r="38" spans="3:5" ht="20.25" customHeight="1">
      <c r="C38" s="634" t="s">
        <v>24</v>
      </c>
      <c r="D38" s="634"/>
      <c r="E38" s="634"/>
    </row>
    <row r="39" spans="3:12" ht="20.25" customHeight="1">
      <c r="C39" s="265" t="s">
        <v>25</v>
      </c>
      <c r="D39" s="626" t="s">
        <v>26</v>
      </c>
      <c r="E39" s="626"/>
      <c r="F39" s="265" t="s">
        <v>25</v>
      </c>
      <c r="G39" s="626" t="s">
        <v>26</v>
      </c>
      <c r="H39" s="626"/>
      <c r="I39" s="265" t="s">
        <v>25</v>
      </c>
      <c r="J39" s="626" t="s">
        <v>26</v>
      </c>
      <c r="K39" s="626"/>
      <c r="L39" s="368"/>
    </row>
    <row r="40" spans="3:12" ht="20.25" customHeight="1">
      <c r="C40" s="359" t="s">
        <v>27</v>
      </c>
      <c r="D40" s="626" t="s">
        <v>336</v>
      </c>
      <c r="E40" s="626"/>
      <c r="F40" s="359" t="s">
        <v>28</v>
      </c>
      <c r="G40" s="627" t="s">
        <v>4</v>
      </c>
      <c r="H40" s="627"/>
      <c r="I40" s="359" t="s">
        <v>29</v>
      </c>
      <c r="J40" s="626" t="s">
        <v>10</v>
      </c>
      <c r="K40" s="626"/>
      <c r="L40" s="368"/>
    </row>
    <row r="41" spans="3:12" ht="20.25" customHeight="1">
      <c r="C41" s="359" t="s">
        <v>30</v>
      </c>
      <c r="D41" s="626" t="s">
        <v>382</v>
      </c>
      <c r="E41" s="626"/>
      <c r="F41" s="359" t="s">
        <v>31</v>
      </c>
      <c r="G41" s="627" t="s">
        <v>5</v>
      </c>
      <c r="H41" s="627"/>
      <c r="I41" s="359" t="s">
        <v>32</v>
      </c>
      <c r="J41" s="626" t="s">
        <v>11</v>
      </c>
      <c r="K41" s="626"/>
      <c r="L41" s="368"/>
    </row>
    <row r="42" spans="3:12" ht="20.25" customHeight="1">
      <c r="C42" s="359" t="s">
        <v>33</v>
      </c>
      <c r="D42" s="626" t="s">
        <v>0</v>
      </c>
      <c r="E42" s="626"/>
      <c r="F42" s="359" t="s">
        <v>34</v>
      </c>
      <c r="G42" s="627" t="s">
        <v>6</v>
      </c>
      <c r="H42" s="627"/>
      <c r="I42" s="359" t="s">
        <v>35</v>
      </c>
      <c r="J42" s="626" t="s">
        <v>12</v>
      </c>
      <c r="K42" s="626"/>
      <c r="L42" s="368"/>
    </row>
    <row r="43" spans="3:12" ht="20.25" customHeight="1">
      <c r="C43" s="359" t="s">
        <v>36</v>
      </c>
      <c r="D43" s="626" t="s">
        <v>1</v>
      </c>
      <c r="E43" s="626"/>
      <c r="F43" s="359" t="s">
        <v>37</v>
      </c>
      <c r="G43" s="627" t="s">
        <v>7</v>
      </c>
      <c r="H43" s="627"/>
      <c r="I43" s="359" t="s">
        <v>38</v>
      </c>
      <c r="J43" s="626" t="s">
        <v>13</v>
      </c>
      <c r="K43" s="626"/>
      <c r="L43" s="368"/>
    </row>
    <row r="44" spans="3:12" ht="20.25" customHeight="1">
      <c r="C44" s="359" t="s">
        <v>39</v>
      </c>
      <c r="D44" s="626" t="s">
        <v>2</v>
      </c>
      <c r="E44" s="626"/>
      <c r="F44" s="359" t="s">
        <v>40</v>
      </c>
      <c r="G44" s="627" t="s">
        <v>8</v>
      </c>
      <c r="H44" s="627"/>
      <c r="I44" s="359" t="s">
        <v>41</v>
      </c>
      <c r="J44" s="626" t="s">
        <v>15</v>
      </c>
      <c r="K44" s="626"/>
      <c r="L44" s="368"/>
    </row>
    <row r="45" spans="3:12" ht="20.25" customHeight="1">
      <c r="C45" s="359" t="s">
        <v>42</v>
      </c>
      <c r="D45" s="626" t="s">
        <v>3</v>
      </c>
      <c r="E45" s="626"/>
      <c r="F45" s="359" t="s">
        <v>43</v>
      </c>
      <c r="G45" s="627" t="s">
        <v>9</v>
      </c>
      <c r="H45" s="627"/>
      <c r="I45" s="359" t="s">
        <v>44</v>
      </c>
      <c r="J45" s="626" t="s">
        <v>16</v>
      </c>
      <c r="K45" s="626"/>
      <c r="L45" s="368"/>
    </row>
    <row r="46" spans="3:12" ht="13.5">
      <c r="C46" s="368"/>
      <c r="D46" s="368"/>
      <c r="E46" s="368"/>
      <c r="F46" s="368"/>
      <c r="G46" s="368"/>
      <c r="H46" s="368"/>
      <c r="I46" s="368"/>
      <c r="J46" s="368"/>
      <c r="K46" s="368"/>
      <c r="L46" s="368"/>
    </row>
    <row r="47" spans="3:12" ht="13.5">
      <c r="C47" s="368"/>
      <c r="D47" s="368"/>
      <c r="E47" s="368"/>
      <c r="F47" s="368"/>
      <c r="G47" s="368"/>
      <c r="H47" s="368"/>
      <c r="I47" s="368"/>
      <c r="J47" s="368"/>
      <c r="K47" s="368"/>
      <c r="L47" s="368"/>
    </row>
  </sheetData>
  <sheetProtection/>
  <mergeCells count="54">
    <mergeCell ref="I6:J6"/>
    <mergeCell ref="G6:H6"/>
    <mergeCell ref="F9:H9"/>
    <mergeCell ref="E6:F6"/>
    <mergeCell ref="E7:F7"/>
    <mergeCell ref="J39:K39"/>
    <mergeCell ref="I9:K9"/>
    <mergeCell ref="B9:B11"/>
    <mergeCell ref="C9:E9"/>
    <mergeCell ref="R8:T8"/>
    <mergeCell ref="D41:E41"/>
    <mergeCell ref="D40:E40"/>
    <mergeCell ref="C38:E38"/>
    <mergeCell ref="G41:H41"/>
    <mergeCell ref="G39:H39"/>
    <mergeCell ref="G40:H40"/>
    <mergeCell ref="J45:K45"/>
    <mergeCell ref="J43:K43"/>
    <mergeCell ref="J44:K44"/>
    <mergeCell ref="J42:K42"/>
    <mergeCell ref="B4:T4"/>
    <mergeCell ref="D39:E39"/>
    <mergeCell ref="G7:H7"/>
    <mergeCell ref="C6:D6"/>
    <mergeCell ref="C7:D7"/>
    <mergeCell ref="M9:S9"/>
    <mergeCell ref="W13:X13"/>
    <mergeCell ref="W19:X19"/>
    <mergeCell ref="W14:X14"/>
    <mergeCell ref="W23:X23"/>
    <mergeCell ref="W21:X21"/>
    <mergeCell ref="W22:X22"/>
    <mergeCell ref="W15:X15"/>
    <mergeCell ref="W16:X16"/>
    <mergeCell ref="W20:X20"/>
    <mergeCell ref="W17:X17"/>
    <mergeCell ref="W12:X12"/>
    <mergeCell ref="W18:X18"/>
    <mergeCell ref="D45:E45"/>
    <mergeCell ref="G45:H45"/>
    <mergeCell ref="D44:E44"/>
    <mergeCell ref="G43:H43"/>
    <mergeCell ref="G44:H44"/>
    <mergeCell ref="G42:H42"/>
    <mergeCell ref="D43:E43"/>
    <mergeCell ref="W24:X24"/>
    <mergeCell ref="W26:X26"/>
    <mergeCell ref="W25:X25"/>
    <mergeCell ref="D42:E42"/>
    <mergeCell ref="W29:X29"/>
    <mergeCell ref="W27:X27"/>
    <mergeCell ref="W28:X28"/>
    <mergeCell ref="J41:K41"/>
    <mergeCell ref="J40:K40"/>
  </mergeCells>
  <conditionalFormatting sqref="K28:K36 N36 Q36:S36 E28:E36 H28:H36 S35">
    <cfRule type="cellIs" priority="1" dxfId="4" operator="equal" stopIfTrue="1">
      <formula>0</formula>
    </cfRule>
  </conditionalFormatting>
  <conditionalFormatting sqref="K13:K16">
    <cfRule type="cellIs" priority="2" dxfId="4" operator="equal" stopIfTrue="1">
      <formula>0</formula>
    </cfRule>
  </conditionalFormatting>
  <printOptions horizontalCentered="1"/>
  <pageMargins left="0.5118110236220472" right="0.1968503937007874" top="0.4724409448818898" bottom="0.5118110236220472" header="0.31496062992125984" footer="0.196850393700787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鳥取県庁</cp:lastModifiedBy>
  <cp:lastPrinted>2014-07-03T20:05:25Z</cp:lastPrinted>
  <dcterms:created xsi:type="dcterms:W3CDTF">1997-01-08T22:48:59Z</dcterms:created>
  <dcterms:modified xsi:type="dcterms:W3CDTF">2014-07-03T20:06:05Z</dcterms:modified>
  <cp:category/>
  <cp:version/>
  <cp:contentType/>
  <cp:contentStatus/>
</cp:coreProperties>
</file>