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14.209\disk\25_県産材\◆事業執行\R5非住宅木造建築拡大推進事業\01 Ｒ5要綱改正\HP用ファイル\"/>
    </mc:Choice>
  </mc:AlternateContent>
  <bookViews>
    <workbookView xWindow="0" yWindow="0" windowWidth="19200" windowHeight="6645" activeTab="1"/>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実施計画（報告）書'!$A$1:$H$98</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44" i="1"/>
  <c r="L3" i="1"/>
  <c r="J1" i="1" l="1"/>
  <c r="E28" i="3" l="1"/>
  <c r="D31" i="10"/>
  <c r="D30" i="10"/>
  <c r="D29" i="10"/>
  <c r="A6" i="10"/>
  <c r="A6" i="6"/>
  <c r="A6" i="9"/>
  <c r="A6" i="8"/>
  <c r="A6" i="5"/>
  <c r="F20" i="3"/>
  <c r="F19" i="3"/>
  <c r="C10" i="3"/>
  <c r="D16" i="3"/>
  <c r="E24" i="3"/>
  <c r="E23" i="3"/>
  <c r="F38" i="10"/>
  <c r="I38" i="10" s="1"/>
  <c r="F37" i="10"/>
  <c r="I37" i="10" s="1"/>
  <c r="F36" i="10"/>
  <c r="I36" i="10" s="1"/>
  <c r="F35" i="10"/>
  <c r="I35" i="10" s="1"/>
  <c r="G25" i="10"/>
  <c r="D25" i="10"/>
  <c r="M20" i="10"/>
  <c r="M19" i="10"/>
  <c r="M18" i="10"/>
  <c r="M17" i="10"/>
  <c r="F11" i="10"/>
  <c r="I11" i="10" s="1"/>
  <c r="F10" i="10"/>
  <c r="I10" i="10" s="1"/>
  <c r="F9" i="10"/>
  <c r="I9" i="10" s="1"/>
  <c r="I4" i="10"/>
  <c r="G25" i="6"/>
  <c r="D25" i="6"/>
  <c r="A17" i="10" l="1"/>
  <c r="M19" i="6" l="1"/>
  <c r="M20" i="6"/>
  <c r="F36" i="6"/>
  <c r="I36" i="6" s="1"/>
  <c r="F35" i="6"/>
  <c r="I35" i="6" s="1"/>
  <c r="F34" i="6"/>
  <c r="I34" i="6" s="1"/>
  <c r="F33" i="6"/>
  <c r="I33" i="6" s="1"/>
  <c r="M18" i="6"/>
  <c r="M17" i="6"/>
  <c r="F11" i="6"/>
  <c r="I11" i="6" s="1"/>
  <c r="F10" i="6"/>
  <c r="I10" i="6" s="1"/>
  <c r="F9" i="6"/>
  <c r="I9" i="6" s="1"/>
  <c r="I4" i="6"/>
  <c r="D15" i="3"/>
  <c r="D14" i="3"/>
  <c r="D13" i="3"/>
  <c r="D12" i="3"/>
  <c r="D11" i="3"/>
  <c r="F37" i="9"/>
  <c r="I37" i="9" s="1"/>
  <c r="F36" i="9"/>
  <c r="I36" i="9" s="1"/>
  <c r="F35" i="9"/>
  <c r="I35" i="9" s="1"/>
  <c r="F34" i="9"/>
  <c r="I34" i="9" s="1"/>
  <c r="D25" i="9"/>
  <c r="D24" i="9"/>
  <c r="D26" i="9" s="1"/>
  <c r="M18" i="9"/>
  <c r="M17" i="9"/>
  <c r="F11" i="9"/>
  <c r="I11" i="9" s="1"/>
  <c r="F10" i="9"/>
  <c r="I10" i="9" s="1"/>
  <c r="F9" i="9"/>
  <c r="I9" i="9" s="1"/>
  <c r="I4" i="9"/>
  <c r="D24" i="8"/>
  <c r="M18" i="8"/>
  <c r="M17" i="8"/>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A17" i="6" l="1"/>
  <c r="A17" i="9"/>
  <c r="A17" i="8"/>
  <c r="A8" i="7"/>
  <c r="A8" i="4"/>
  <c r="I6" i="7"/>
  <c r="I30" i="4"/>
  <c r="I29" i="4"/>
  <c r="I28" i="4"/>
  <c r="I27" i="4"/>
  <c r="I12" i="4"/>
  <c r="I13" i="4"/>
  <c r="I11" i="4"/>
  <c r="I6" i="4"/>
  <c r="F28" i="7" l="1"/>
  <c r="I28" i="7" s="1"/>
  <c r="F13" i="7"/>
  <c r="I13" i="7" s="1"/>
  <c r="F12" i="7"/>
  <c r="I12" i="7" s="1"/>
  <c r="F11" i="7"/>
  <c r="I11" i="7" s="1"/>
  <c r="F30" i="7"/>
  <c r="I30" i="7" s="1"/>
  <c r="F29" i="7"/>
  <c r="I29" i="7" s="1"/>
  <c r="F27" i="7"/>
  <c r="I27" i="7" s="1"/>
  <c r="C3" i="3" l="1"/>
  <c r="I21" i="1"/>
  <c r="C17" i="3"/>
  <c r="E21" i="3"/>
  <c r="F21" i="3" s="1"/>
  <c r="D21" i="3"/>
  <c r="I20" i="1" l="1"/>
  <c r="I76" i="1"/>
  <c r="I64" i="1"/>
  <c r="I61" i="1"/>
  <c r="I72" i="1"/>
  <c r="I70" i="1"/>
  <c r="I50" i="1"/>
  <c r="I49" i="1"/>
  <c r="I32" i="1"/>
  <c r="I27" i="1"/>
  <c r="I36" i="1"/>
  <c r="I35" i="1"/>
  <c r="I34" i="1"/>
  <c r="I33" i="1"/>
  <c r="I31" i="1"/>
  <c r="I30" i="1"/>
  <c r="I29" i="1"/>
  <c r="I28" i="1"/>
  <c r="I26" i="1"/>
  <c r="I25" i="1"/>
  <c r="I22" i="1"/>
  <c r="I23" i="1"/>
  <c r="I24" i="1"/>
  <c r="I19" i="1"/>
  <c r="I18" i="1"/>
  <c r="I14" i="1"/>
  <c r="I12" i="1"/>
  <c r="I16" i="1"/>
  <c r="I17" i="1"/>
  <c r="I15" i="1"/>
  <c r="I10" i="1"/>
  <c r="I11" i="1"/>
  <c r="I9" i="1"/>
  <c r="I6" i="1"/>
  <c r="E52" i="1" l="1"/>
  <c r="G45" i="1"/>
  <c r="G44" i="1"/>
  <c r="H13" i="1"/>
  <c r="I13" i="1" s="1"/>
  <c r="G46" i="1" l="1"/>
  <c r="G47" i="1" l="1"/>
  <c r="G27" i="10" s="1"/>
  <c r="K46" i="1"/>
  <c r="D26" i="6"/>
  <c r="D27" i="6" s="1"/>
  <c r="D21" i="5"/>
  <c r="F57" i="1" l="1"/>
  <c r="K47" i="1" s="1"/>
  <c r="G26" i="6"/>
  <c r="G27" i="6" s="1"/>
  <c r="D22" i="5" l="1"/>
  <c r="D25" i="8"/>
  <c r="D26" i="8" s="1"/>
  <c r="D27" i="10"/>
</calcChain>
</file>

<file path=xl/sharedStrings.xml><?xml version="1.0" encoding="utf-8"?>
<sst xmlns="http://schemas.openxmlformats.org/spreadsheetml/2006/main" count="410" uniqueCount="251">
  <si>
    <r>
      <t>様式第３－１号</t>
    </r>
    <r>
      <rPr>
        <sz val="10.5"/>
        <color theme="1"/>
        <rFont val="ＭＳ 明朝"/>
        <family val="1"/>
        <charset val="128"/>
      </rPr>
      <t>木造化</t>
    </r>
    <r>
      <rPr>
        <sz val="10.5"/>
        <color rgb="FF000000"/>
        <rFont val="ＭＳ 明朝"/>
        <family val="1"/>
        <charset val="128"/>
      </rPr>
      <t>（第５条、第６条、第13条関係）</t>
    </r>
  </si>
  <si>
    <t>１　事業の目的</t>
  </si>
  <si>
    <t>２　事業の内容</t>
  </si>
  <si>
    <t>施設の名称</t>
  </si>
  <si>
    <t>施設の所在地</t>
  </si>
  <si>
    <t>施設の用途</t>
  </si>
  <si>
    <t>施設の規模</t>
  </si>
  <si>
    <t>県産材のうち、構造材現し又は内外装木質化等を行う部分</t>
  </si>
  <si>
    <t>建築費（税抜き）</t>
  </si>
  <si>
    <t>円</t>
  </si>
  <si>
    <t>工期（予定）</t>
  </si>
  <si>
    <t>木工事に係る期間（予定）</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</si>
  <si>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</si>
  <si>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</si>
  <si>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</si>
  <si>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</si>
  <si>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</si>
  <si>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</si>
  <si>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</si>
  <si>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</si>
  <si>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</si>
  <si>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木工事に係る建築費（税抜き）</t>
  </si>
  <si>
    <t>　　令和５年度 鳥取県非住宅木造建築拡大推進事業実施計画（報告）書 　　　</t>
    <rPh sb="2" eb="4">
      <t>レイワ</t>
    </rPh>
    <phoneticPr fontId="2"/>
  </si>
  <si>
    <t>階数：地上　　</t>
    <phoneticPr fontId="2"/>
  </si>
  <si>
    <t>階数：地下　　</t>
    <phoneticPr fontId="2"/>
  </si>
  <si>
    <t>番地まで入力</t>
    <rPh sb="0" eb="2">
      <t>バンチ</t>
    </rPh>
    <rPh sb="4" eb="6">
      <t>ニュウリョク</t>
    </rPh>
    <phoneticPr fontId="2"/>
  </si>
  <si>
    <t>県産材使用量</t>
    <rPh sb="0" eb="3">
      <t>ケンサンザイ</t>
    </rPh>
    <rPh sb="3" eb="6">
      <t>シヨウリョウ</t>
    </rPh>
    <phoneticPr fontId="2"/>
  </si>
  <si>
    <t>木材使用量</t>
    <rPh sb="0" eb="2">
      <t>モクザイ</t>
    </rPh>
    <rPh sb="2" eb="5">
      <t>シヨウリョウ</t>
    </rPh>
    <phoneticPr fontId="2"/>
  </si>
  <si>
    <t>延床面積</t>
    <phoneticPr fontId="2"/>
  </si>
  <si>
    <t>法人の場合、職名も記載</t>
    <rPh sb="0" eb="2">
      <t>ホウジン</t>
    </rPh>
    <rPh sb="3" eb="5">
      <t>バアイ</t>
    </rPh>
    <rPh sb="6" eb="7">
      <t>ショク</t>
    </rPh>
    <rPh sb="7" eb="8">
      <t>メイ</t>
    </rPh>
    <rPh sb="9" eb="11">
      <t>キサイ</t>
    </rPh>
    <phoneticPr fontId="2"/>
  </si>
  <si>
    <t>県産材使用量及び木材使用量（県産材使用率）</t>
    <rPh sb="14" eb="17">
      <t>ケンサンザイ</t>
    </rPh>
    <rPh sb="17" eb="20">
      <t>シヨウリツ</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</si>
  <si>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</si>
  <si>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</si>
  <si>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</si>
  <si>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</si>
  <si>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（１）非住宅木造建築拡大推進事業（木造化）</t>
  </si>
  <si>
    <t>種類</t>
  </si>
  <si>
    <t>県産材使用量（Ａ）</t>
  </si>
  <si>
    <t>単価（Ｂ）</t>
  </si>
  <si>
    <t>補助金額（Ａ×Ｂ）</t>
  </si>
  <si>
    <t>県産材</t>
  </si>
  <si>
    <t>（Ｃ）</t>
  </si>
  <si>
    <t>うちＣＬＴ</t>
  </si>
  <si>
    <t>合　計</t>
  </si>
  <si>
    <t>補助金額（最大135万円）</t>
  </si>
  <si>
    <t>（　樹種別の内訳）</t>
  </si>
  <si>
    <t>（２）非住宅木造建築拡大推進事業費補助金運営事業</t>
  </si>
  <si>
    <t>４　事業完了（予定）年月日　　　　　年　　月　　日</t>
  </si>
  <si>
    <t>５　他の補助金の活用</t>
  </si>
  <si>
    <t>（２）活用補助金の概要</t>
  </si>
  <si>
    <t>（注）ア　木材使用量、県産材使用量、建築費については、実施計画時は概算とする。</t>
  </si>
  <si>
    <t>　　　イ　構造耐力上主要な部分は、建築基準法施行令第１条第３号の規定による基礎、基礎ぐい、
　　　　壁、柱、小屋組、土台、斜材（筋かい、方づえ、火打材その他これらに類するものをいう。）、
　　　　床版、屋根版又は横架材（はり、けたその他これらに類するものをいう。）で、建築物の自重
　　　　若しくは積載荷重、積雪荷重、風圧、土圧若しくは水圧又は地震その他の震動若しくは衝撃を
　　　　支えるものをいう。</t>
    <phoneticPr fontId="2"/>
  </si>
  <si>
    <t>　　　ウ　間接補助事業を行う場合は、間接補助事業者の欄を入力する。</t>
  </si>
  <si>
    <t>（Ｄ） 　　　　　　</t>
  </si>
  <si>
    <t>4.5万円／ｍ3</t>
    <phoneticPr fontId="2"/>
  </si>
  <si>
    <t>３万円／ｍ3</t>
    <phoneticPr fontId="2"/>
  </si>
  <si>
    <t>ｍ３</t>
    <phoneticPr fontId="2"/>
  </si>
  <si>
    <t>スギ</t>
    <phoneticPr fontId="2"/>
  </si>
  <si>
    <t>ヒノキ</t>
    <phoneticPr fontId="2"/>
  </si>
  <si>
    <t>　　　　</t>
    <phoneticPr fontId="2"/>
  </si>
  <si>
    <t>県産材のうち構造耐力上主要な部分に使用する材積を記載（例えば窓台や窓枠は対象外）、構造耐力上主要な部分は、建築基準法施行令第１条第３号の規定による基礎、基礎ぐい、壁、柱、小屋組、土台、斜材（筋かい、方づえ、火打材その他これらに類するものをいう。）、床版、屋根版又は横架材（はり、けたその他これらに類するものをいう。）で、建築物の自重若しくは積載荷重、積雪荷重、風圧、土圧若しくは水圧又は地震その他の震動若しくは衝撃を支えるものをいう。</t>
    <rPh sb="0" eb="3">
      <t>ケンサンザイ</t>
    </rPh>
    <rPh sb="6" eb="8">
      <t>コウゾウ</t>
    </rPh>
    <rPh sb="8" eb="11">
      <t>タイリョクジョウ</t>
    </rPh>
    <rPh sb="11" eb="13">
      <t>シュヨウ</t>
    </rPh>
    <rPh sb="14" eb="16">
      <t>ブブン</t>
    </rPh>
    <rPh sb="17" eb="19">
      <t>シヨウ</t>
    </rPh>
    <rPh sb="21" eb="23">
      <t>ザイセキ</t>
    </rPh>
    <rPh sb="24" eb="26">
      <t>キサイ</t>
    </rPh>
    <rPh sb="27" eb="28">
      <t>タト</t>
    </rPh>
    <rPh sb="30" eb="32">
      <t>マドダイ</t>
    </rPh>
    <rPh sb="33" eb="34">
      <t>マド</t>
    </rPh>
    <rPh sb="34" eb="35">
      <t>ワク</t>
    </rPh>
    <rPh sb="36" eb="39">
      <t>タイショウガイ</t>
    </rPh>
    <phoneticPr fontId="2"/>
  </si>
  <si>
    <t>県産材使用量には、CLT、下地及び内外装材も含めた材積を入力してください。</t>
    <rPh sb="0" eb="3">
      <t>ケンサンザイ</t>
    </rPh>
    <rPh sb="3" eb="6">
      <t>シヨウリョウ</t>
    </rPh>
    <rPh sb="13" eb="15">
      <t>シタジ</t>
    </rPh>
    <rPh sb="15" eb="16">
      <t>オヨ</t>
    </rPh>
    <rPh sb="17" eb="20">
      <t>ナイガイソウ</t>
    </rPh>
    <rPh sb="20" eb="21">
      <t>ザイ</t>
    </rPh>
    <rPh sb="22" eb="23">
      <t>フク</t>
    </rPh>
    <rPh sb="25" eb="27">
      <t>ザイセキ</t>
    </rPh>
    <rPh sb="26" eb="27">
      <t>ヨウザイ</t>
    </rPh>
    <rPh sb="28" eb="30">
      <t>ニュウリョク</t>
    </rPh>
    <phoneticPr fontId="2"/>
  </si>
  <si>
    <t>各部分の県産材使用量</t>
    <rPh sb="0" eb="1">
      <t>カク</t>
    </rPh>
    <phoneticPr fontId="2"/>
  </si>
  <si>
    <t>ＣＬＴ</t>
    <phoneticPr fontId="2"/>
  </si>
  <si>
    <t>構造耐力上主要な部分
（１０ｍ３以上）</t>
    <rPh sb="0" eb="2">
      <t>コウゾウ</t>
    </rPh>
    <rPh sb="2" eb="4">
      <t>タイリョク</t>
    </rPh>
    <rPh sb="4" eb="5">
      <t>ジョウ</t>
    </rPh>
    <rPh sb="5" eb="7">
      <t>シュヨウ</t>
    </rPh>
    <rPh sb="8" eb="10">
      <t>ブブン</t>
    </rPh>
    <rPh sb="16" eb="18">
      <t>イジョウ</t>
    </rPh>
    <phoneticPr fontId="2"/>
  </si>
  <si>
    <t>R5.4.1等で入力＞＞令和５年４月１日で自動変換</t>
    <rPh sb="6" eb="7">
      <t>ナド</t>
    </rPh>
    <rPh sb="8" eb="10">
      <t>ニュウリョク</t>
    </rPh>
    <rPh sb="12" eb="14">
      <t>レイワ</t>
    </rPh>
    <rPh sb="15" eb="16">
      <t>ネン</t>
    </rPh>
    <rPh sb="17" eb="18">
      <t>ガツ</t>
    </rPh>
    <rPh sb="19" eb="20">
      <t>ニチ</t>
    </rPh>
    <rPh sb="21" eb="23">
      <t>ジドウ</t>
    </rPh>
    <rPh sb="23" eb="25">
      <t>ヘンカン</t>
    </rPh>
    <phoneticPr fontId="2"/>
  </si>
  <si>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</si>
  <si>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</si>
  <si>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</si>
  <si>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</si>
  <si>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</si>
  <si>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</si>
  <si>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</si>
  <si>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</si>
  <si>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</si>
  <si>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</si>
  <si>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県産材のうちヒノキ材積を入力、ない場合は０で入力</t>
    <rPh sb="0" eb="3">
      <t>ケンサンザイ</t>
    </rPh>
    <rPh sb="9" eb="11">
      <t>ザイセキ</t>
    </rPh>
    <rPh sb="12" eb="14">
      <t>ニュウリョク</t>
    </rPh>
    <rPh sb="17" eb="19">
      <t>バアイ</t>
    </rPh>
    <rPh sb="22" eb="24">
      <t>ニュウリョク</t>
    </rPh>
    <phoneticPr fontId="2"/>
  </si>
  <si>
    <t>県産材のうちスギ材積を入力、ない場合は０で入力</t>
    <rPh sb="0" eb="3">
      <t>ケンサンザイ</t>
    </rPh>
    <rPh sb="8" eb="10">
      <t>ザイセキ</t>
    </rPh>
    <rPh sb="11" eb="13">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</si>
  <si>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</si>
  <si>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</si>
  <si>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</si>
  <si>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</si>
  <si>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</si>
  <si>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</si>
  <si>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</si>
  <si>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</si>
  <si>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</si>
  <si>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</si>
  <si>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</si>
  <si>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</si>
  <si>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</si>
  <si>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</si>
  <si>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</si>
  <si>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</si>
  <si>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</si>
  <si>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</si>
  <si>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</si>
  <si>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</si>
  <si>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</si>
  <si>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</si>
  <si>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</si>
  <si>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</si>
  <si>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（４）確認済証の写し又は建築工事届の写し（10㎡を超える建築物）</t>
  </si>
  <si>
    <t>（５）補助金の申請者・受領者が建築主以外の場合は建築主の承諾書（様式第７号）</t>
  </si>
  <si>
    <t>実績報告時には、以下の資料を添付すること。</t>
  </si>
  <si>
    <t>（１）施工位置図、設計図面（交付申請時から変更となった場合に添付）</t>
  </si>
  <si>
    <t>（２）木材使用量、県産材使用量が確認できる資料（納品書の写し等、樹種別に分かるもの）</t>
  </si>
  <si>
    <t>（３）鳥取県産材産地証明書の写し（鳥取県産材活用用議会等が発行するもの）</t>
  </si>
  <si>
    <t>（３）その他、県が必要と認める書類</t>
  </si>
  <si>
    <t>（３）建築費の内訳が確認できる資料（見積書鑑、設計金額内訳表、木工事費明細等）</t>
  </si>
  <si>
    <t>（６）その他、県が必要と認める書類</t>
  </si>
  <si>
    <t>（４）写真（施工前写真、施工状況写真、完成写真（外部及び内部））</t>
  </si>
  <si>
    <t>県産材のうちスギ、ヒノキ以外の樹種がある場合は、入力してください。</t>
    <rPh sb="0" eb="3">
      <t>ケンサンザイ</t>
    </rPh>
    <rPh sb="12" eb="14">
      <t>イガイ</t>
    </rPh>
    <rPh sb="15" eb="17">
      <t>ジュシュ</t>
    </rPh>
    <rPh sb="20" eb="22">
      <t>バアイ</t>
    </rPh>
    <rPh sb="24" eb="26">
      <t>ニュウリョク</t>
    </rPh>
    <phoneticPr fontId="2"/>
  </si>
  <si>
    <t>（注）木造化の補助金額の１０％を上限とする（間接補助事業を行う場合のみ記載）。</t>
  </si>
  <si>
    <t>６　消費税の取り扱い（該当するものを選択）</t>
    <phoneticPr fontId="2"/>
  </si>
  <si>
    <t>　※ＪＡＳ構造材個別実証支援事業（以下「ＪＡＳ事業」という）を活用する場合は、補助金名に
　　ＪＡＳ事業を記入しそれ以外の事業を活用する場合は、補助金名、所管する所属及び部署名、
　　電話番号、補助内容及び補助対象を記載すること。</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</si>
  <si>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</si>
  <si>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</si>
  <si>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</si>
  <si>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</si>
  <si>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</si>
  <si>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</si>
  <si>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</si>
  <si>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</si>
  <si>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</si>
  <si>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</si>
  <si>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書類作成指導を受けながら申請する。ＪＡＳ事業を併用する。（間接補助事業）</t>
    <rPh sb="0" eb="2">
      <t>ショルイ</t>
    </rPh>
    <rPh sb="2" eb="4">
      <t>サクセイ</t>
    </rPh>
    <rPh sb="4" eb="6">
      <t>シドウ</t>
    </rPh>
    <rPh sb="7" eb="8">
      <t>ウ</t>
    </rPh>
    <rPh sb="12" eb="14">
      <t>シンセイ</t>
    </rPh>
    <rPh sb="20" eb="22">
      <t>ジギョウ</t>
    </rPh>
    <rPh sb="23" eb="25">
      <t>ヘイヨウ</t>
    </rPh>
    <rPh sb="29" eb="31">
      <t>カンセツ</t>
    </rPh>
    <rPh sb="31" eb="35">
      <t>ホジョジギョウ</t>
    </rPh>
    <phoneticPr fontId="2"/>
  </si>
  <si>
    <t>書類作成指導を受けながら申請する。ＪＡＳ事業を併用しない。（間接補助事業）</t>
    <rPh sb="20" eb="22">
      <t>ジギョウ</t>
    </rPh>
    <rPh sb="23" eb="25">
      <t>ヘイヨウ</t>
    </rPh>
    <rPh sb="30" eb="32">
      <t>カンセツ</t>
    </rPh>
    <rPh sb="32" eb="36">
      <t>ホジョジギョウ</t>
    </rPh>
    <phoneticPr fontId="2"/>
  </si>
  <si>
    <t>ＪＡＳ事業（ＪＡＳ構造材実証支援事業）＞＞＞https://www.jas-kouzouzai.jp/jigyou2/</t>
    <rPh sb="3" eb="5">
      <t>ジギョウ</t>
    </rPh>
    <rPh sb="9" eb="12">
      <t>コウゾウザイ</t>
    </rPh>
    <rPh sb="12" eb="14">
      <t>ジッショウ</t>
    </rPh>
    <rPh sb="14" eb="16">
      <t>シエン</t>
    </rPh>
    <rPh sb="16" eb="18">
      <t>ジギョウ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</si>
  <si>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</si>
  <si>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</si>
  <si>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</si>
  <si>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</si>
  <si>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</si>
  <si>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→日付入力（R5.5.8）</t>
    <rPh sb="1" eb="3">
      <t>ヒヅケ</t>
    </rPh>
    <rPh sb="3" eb="5">
      <t>ニュウリョク</t>
    </rPh>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</si>
  <si>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</si>
  <si>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</si>
  <si>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</si>
  <si>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</si>
  <si>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</si>
  <si>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</si>
  <si>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</si>
  <si>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</si>
  <si>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</si>
  <si>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</si>
  <si>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</si>
  <si>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</si>
  <si>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 xml:space="preserve"> ⿃取県⾮住宅⽊造建築拡⼤推進事業（木造化）</t>
    <rPh sb="18" eb="21">
      <t>モクゾウカ</t>
    </rPh>
    <phoneticPr fontId="2"/>
  </si>
  <si>
    <t>１　事業計画書</t>
    <rPh sb="2" eb="4">
      <t>ジギョウ</t>
    </rPh>
    <rPh sb="4" eb="7">
      <t>ケイカクショ</t>
    </rPh>
    <phoneticPr fontId="2"/>
  </si>
  <si>
    <t>○</t>
  </si>
  <si>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</si>
  <si>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</si>
  <si>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</si>
  <si>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</si>
  <si>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</si>
  <si>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</si>
  <si>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</si>
  <si>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</si>
  <si>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</si>
  <si>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</si>
  <si>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</si>
  <si>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</si>
  <si>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</si>
  <si>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</si>
  <si>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</si>
  <si>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</si>
  <si>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</si>
  <si>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</si>
  <si>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</si>
  <si>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</si>
  <si>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</si>
  <si>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</si>
  <si>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</si>
  <si>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</si>
  <si>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</si>
  <si>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木造化承認補助金額</t>
    <rPh sb="0" eb="3">
      <t>モクゾウカ</t>
    </rPh>
    <rPh sb="3" eb="5">
      <t>ショウニン</t>
    </rPh>
    <rPh sb="5" eb="7">
      <t>ホジョ</t>
    </rPh>
    <rPh sb="7" eb="9">
      <t>キンガク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</si>
  <si>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</si>
  <si>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</si>
  <si>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</si>
  <si>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</si>
  <si>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</si>
  <si>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</si>
  <si>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</si>
  <si>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令和５年度鳥取県非住宅木造建築拡大推進事業交付申請書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</si>
  <si>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令和５年度鳥取県非住宅木造建築拡大推進事業変更承認申請書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</si>
  <si>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令和５年度鳥取県非住宅木造建築拡大推進事業廃止承認申請書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</si>
  <si>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令和５年度鳥取県非住宅木造建築拡大推進事業実績報告書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</si>
  <si>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様式第５号（第12条関係）</t>
  </si>
  <si>
    <t>令和５年度鳥取県非住宅木造建築拡大推進事業補助金進捗状況報告書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</si>
  <si>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 xml:space="preserve"> ⿃取県⾮住宅⽊造建築拡⼤推進事業補助金（木造化）</t>
    <rPh sb="17" eb="20">
      <t>ホジョキン</t>
    </rPh>
    <rPh sb="21" eb="24">
      <t>モクゾウカ</t>
    </rPh>
    <phoneticPr fontId="2"/>
  </si>
  <si>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</si>
  <si>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</si>
  <si>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</si>
  <si>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</si>
  <si>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</si>
  <si>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</si>
  <si>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</si>
  <si>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木材発注年月日（予定）から木工事終了日　R5.4.1等で入力＞＞令和５年４月１日で自動変換</t>
    <rPh sb="0" eb="2">
      <t>モクザイ</t>
    </rPh>
    <rPh sb="2" eb="4">
      <t>ハッチュウ</t>
    </rPh>
    <rPh sb="4" eb="7">
      <t>ネンガッピ</t>
    </rPh>
    <rPh sb="8" eb="10">
      <t>ヨテイ</t>
    </rPh>
    <rPh sb="13" eb="16">
      <t>モッコウジ</t>
    </rPh>
    <rPh sb="16" eb="19">
      <t>シュウリョウビ</t>
    </rPh>
    <rPh sb="26" eb="27">
      <t>ナド</t>
    </rPh>
    <rPh sb="28" eb="30">
      <t>ニュウリョク</t>
    </rPh>
    <rPh sb="32" eb="34">
      <t>レイワ</t>
    </rPh>
    <rPh sb="35" eb="36">
      <t>ネン</t>
    </rPh>
    <rPh sb="37" eb="38">
      <t>ガツ</t>
    </rPh>
    <rPh sb="39" eb="40">
      <t>ニチ</t>
    </rPh>
    <rPh sb="41" eb="43">
      <t>ジドウ</t>
    </rPh>
    <rPh sb="43" eb="45">
      <t>ヘンカン</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</si>
  <si>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</si>
  <si>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</si>
  <si>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</si>
  <si>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</si>
  <si>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</si>
  <si>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（記載例）県産材を活用した（施設の名称）の新築を行うため</t>
    <rPh sb="1" eb="4">
      <t>キサイレイ</t>
    </rPh>
    <rPh sb="5" eb="8">
      <t>ケンサンザイ</t>
    </rPh>
    <rPh sb="9" eb="11">
      <t>カツヨウ</t>
    </rPh>
    <rPh sb="14" eb="16">
      <t>シセツ</t>
    </rPh>
    <rPh sb="17" eb="19">
      <t>メイショウ</t>
    </rPh>
    <rPh sb="21" eb="23">
      <t>シンチク</t>
    </rPh>
    <rPh sb="24" eb="25">
      <t>オコナ</t>
    </rPh>
    <phoneticPr fontId="2"/>
  </si>
  <si>
    <t>県産材を活用した株式会社鳥米事務所の新築を行うため</t>
    <rPh sb="0" eb="3">
      <t>ケンサンザイ</t>
    </rPh>
    <rPh sb="4" eb="6">
      <t>カツヨウ</t>
    </rPh>
    <rPh sb="8" eb="12">
      <t>カブシキガイシャ</t>
    </rPh>
    <rPh sb="12" eb="13">
      <t>トリ</t>
    </rPh>
    <rPh sb="13" eb="14">
      <t>ベイ</t>
    </rPh>
    <rPh sb="14" eb="17">
      <t>ジムショ</t>
    </rPh>
    <rPh sb="18" eb="20">
      <t>シンチク</t>
    </rPh>
    <rPh sb="21" eb="22">
      <t>オコナ</t>
    </rPh>
    <phoneticPr fontId="2"/>
  </si>
  <si>
    <t>株式会社鳥米事務所</t>
    <rPh sb="0" eb="4">
      <t>カブシキガイシャ</t>
    </rPh>
    <rPh sb="4" eb="5">
      <t>トリ</t>
    </rPh>
    <rPh sb="5" eb="6">
      <t>ベイ</t>
    </rPh>
    <rPh sb="6" eb="9">
      <t>ジムショ</t>
    </rPh>
    <phoneticPr fontId="2"/>
  </si>
  <si>
    <t>鳥取市東町１丁目２２０</t>
    <rPh sb="0" eb="3">
      <t>トットリシ</t>
    </rPh>
    <rPh sb="3" eb="5">
      <t>ヒガシマチ</t>
    </rPh>
    <rPh sb="6" eb="8">
      <t>チョウメ</t>
    </rPh>
    <phoneticPr fontId="2"/>
  </si>
  <si>
    <t>事務所</t>
    <rPh sb="0" eb="3">
      <t>ジムショ</t>
    </rPh>
    <phoneticPr fontId="2"/>
  </si>
  <si>
    <t>２階会議室の梁、１階エントランスの腰壁</t>
    <rPh sb="1" eb="2">
      <t>カイ</t>
    </rPh>
    <rPh sb="2" eb="5">
      <t>カイギシツ</t>
    </rPh>
    <rPh sb="6" eb="7">
      <t>ハリ</t>
    </rPh>
    <rPh sb="9" eb="10">
      <t>カイ</t>
    </rPh>
    <rPh sb="17" eb="19">
      <t>コシカベ</t>
    </rPh>
    <phoneticPr fontId="2"/>
  </si>
  <si>
    <t>鳥取市東町１丁目２２０</t>
    <rPh sb="0" eb="3">
      <t>トットリシ</t>
    </rPh>
    <rPh sb="3" eb="5">
      <t>ヒガシマチ</t>
    </rPh>
    <rPh sb="6" eb="8">
      <t>チョウメ</t>
    </rPh>
    <phoneticPr fontId="2"/>
  </si>
  <si>
    <t>株式会社鳥米</t>
    <rPh sb="0" eb="4">
      <t>カブシキガイシャ</t>
    </rPh>
    <rPh sb="4" eb="5">
      <t>トリ</t>
    </rPh>
    <rPh sb="5" eb="6">
      <t>コメ</t>
    </rPh>
    <phoneticPr fontId="2"/>
  </si>
  <si>
    <t>代表取締役　県産材　花子</t>
    <rPh sb="0" eb="2">
      <t>ダイヒョウ</t>
    </rPh>
    <rPh sb="2" eb="5">
      <t>トリシマリヤク</t>
    </rPh>
    <rPh sb="6" eb="9">
      <t>ケンサンザイ</t>
    </rPh>
    <rPh sb="10" eb="12">
      <t>ハナコ</t>
    </rPh>
    <phoneticPr fontId="2"/>
  </si>
  <si>
    <t>林産　太郎</t>
    <rPh sb="0" eb="2">
      <t>リンサン</t>
    </rPh>
    <rPh sb="3" eb="5">
      <t>タロウ</t>
    </rPh>
    <phoneticPr fontId="2"/>
  </si>
  <si>
    <t>株式会社鳥米総務部係長</t>
    <rPh sb="0" eb="4">
      <t>カブシキガイシャ</t>
    </rPh>
    <rPh sb="4" eb="6">
      <t>トリコメ</t>
    </rPh>
    <rPh sb="6" eb="9">
      <t>ソウムブ</t>
    </rPh>
    <rPh sb="9" eb="11">
      <t>カカリチョウ</t>
    </rPh>
    <phoneticPr fontId="2"/>
  </si>
  <si>
    <t>０８５７－２６－７１１１</t>
    <phoneticPr fontId="2"/>
  </si>
  <si>
    <t>torikome@kensan.com</t>
    <phoneticPr fontId="2"/>
  </si>
  <si>
    <t>倉吉工務店株式会社</t>
    <rPh sb="0" eb="2">
      <t>クラヨシ</t>
    </rPh>
    <rPh sb="2" eb="5">
      <t>コウムテン</t>
    </rPh>
    <rPh sb="5" eb="9">
      <t>カブシキガイシャ</t>
    </rPh>
    <phoneticPr fontId="2"/>
  </si>
  <si>
    <t>倉吉市東巌城町２</t>
    <rPh sb="0" eb="3">
      <t>クラヨシシ</t>
    </rPh>
    <rPh sb="3" eb="6">
      <t>ヒガシイワキ</t>
    </rPh>
    <rPh sb="6" eb="7">
      <t>マチ</t>
    </rPh>
    <phoneticPr fontId="2"/>
  </si>
  <si>
    <t>０８５８－２２－８１４１</t>
    <phoneticPr fontId="2"/>
  </si>
  <si>
    <t>yurihama@kurayoshi.co.jp</t>
    <phoneticPr fontId="2"/>
  </si>
  <si>
    <t>有限会社米子設計事務所</t>
    <rPh sb="0" eb="4">
      <t>ユウゲンガイシャ</t>
    </rPh>
    <rPh sb="4" eb="6">
      <t>ヨナゴ</t>
    </rPh>
    <rPh sb="6" eb="8">
      <t>セッケイ</t>
    </rPh>
    <rPh sb="8" eb="11">
      <t>ジムショ</t>
    </rPh>
    <phoneticPr fontId="2"/>
  </si>
  <si>
    <t>設計課長　南部　次郎</t>
    <rPh sb="0" eb="2">
      <t>セッケイ</t>
    </rPh>
    <rPh sb="2" eb="4">
      <t>カチョウ</t>
    </rPh>
    <rPh sb="5" eb="7">
      <t>ナンブ</t>
    </rPh>
    <rPh sb="8" eb="10">
      <t>ジロウ</t>
    </rPh>
    <phoneticPr fontId="2"/>
  </si>
  <si>
    <t>０８５９－００－００００</t>
    <phoneticPr fontId="2"/>
  </si>
  <si>
    <t>nanbu@yonagos.co.jp</t>
    <phoneticPr fontId="2"/>
  </si>
  <si>
    <t>株式会社鳥米</t>
    <rPh sb="0" eb="4">
      <t>カブシキガイシャ</t>
    </rPh>
    <rPh sb="4" eb="5">
      <t>トリ</t>
    </rPh>
    <rPh sb="5" eb="6">
      <t>ベイ</t>
    </rPh>
    <phoneticPr fontId="2"/>
  </si>
  <si>
    <t>０８５７－２６－７１１１</t>
    <phoneticPr fontId="2"/>
  </si>
  <si>
    <t>営業課長　湯梨浜　一子</t>
    <rPh sb="0" eb="2">
      <t>エイギョウ</t>
    </rPh>
    <rPh sb="2" eb="4">
      <t>カチョウ</t>
    </rPh>
    <rPh sb="5" eb="8">
      <t>ユリハマ</t>
    </rPh>
    <rPh sb="9" eb="11">
      <t>イッシ</t>
    </rPh>
    <phoneticPr fontId="2"/>
  </si>
  <si>
    <t>米子市糀町１丁目１６０</t>
    <rPh sb="0" eb="3">
      <t>ヨナゴシ</t>
    </rPh>
    <rPh sb="3" eb="5">
      <t>コウジマチ</t>
    </rPh>
    <rPh sb="6" eb="8">
      <t>チョウメ</t>
    </rPh>
    <phoneticPr fontId="2"/>
  </si>
  <si>
    <t>マツ</t>
    <phoneticPr fontId="2"/>
  </si>
  <si>
    <t>（注）補助金額は最大135万円を上限とする。</t>
  </si>
  <si>
    <t>有</t>
  </si>
  <si>
    <t>○○</t>
    <phoneticPr fontId="2"/>
  </si>
  <si>
    <t>０３－０００－００００</t>
    <phoneticPr fontId="2"/>
  </si>
  <si>
    <t>別途交付要綱を添付</t>
    <rPh sb="0" eb="2">
      <t>ベット</t>
    </rPh>
    <rPh sb="2" eb="4">
      <t>コウフ</t>
    </rPh>
    <rPh sb="4" eb="6">
      <t>ヨウコウ</t>
    </rPh>
    <rPh sb="7" eb="9">
      <t>テンプ</t>
    </rPh>
    <phoneticPr fontId="2"/>
  </si>
  <si>
    <t>一般課税事業者</t>
  </si>
  <si>
    <t>２０２３０００００００１</t>
    <phoneticPr fontId="2"/>
  </si>
  <si>
    <t>令和５年４月１０日</t>
    <rPh sb="0" eb="2">
      <t>レイワ</t>
    </rPh>
    <rPh sb="3" eb="4">
      <t>ネン</t>
    </rPh>
    <rPh sb="5" eb="6">
      <t>ガツ</t>
    </rPh>
    <rPh sb="8" eb="9">
      <t>ニチ</t>
    </rPh>
    <phoneticPr fontId="2"/>
  </si>
  <si>
    <t>総務部　係長　林産　太郎</t>
    <rPh sb="0" eb="2">
      <t>ソウム</t>
    </rPh>
    <rPh sb="2" eb="3">
      <t>ブ</t>
    </rPh>
    <rPh sb="4" eb="6">
      <t>カカリチョウ</t>
    </rPh>
    <rPh sb="7" eb="9">
      <t>リンサン</t>
    </rPh>
    <rPh sb="10" eb="12">
      <t>タロウ</t>
    </rPh>
    <phoneticPr fontId="2"/>
  </si>
  <si>
    <t>torikome@kensan.com</t>
    <phoneticPr fontId="2"/>
  </si>
  <si>
    <t>○○補助金の△△事業</t>
    <rPh sb="2" eb="5">
      <t>ホジョキン</t>
    </rPh>
    <rPh sb="8" eb="10">
      <t>ジギョウ</t>
    </rPh>
    <phoneticPr fontId="2"/>
  </si>
  <si>
    <t>要綱第１５条第２項参照、可能な限り県産材構造材現し、内外装木質化等に努めてください（ない場合は該当無し等と記載）。</t>
    <rPh sb="0" eb="2">
      <t>ヨウコウ</t>
    </rPh>
    <rPh sb="2" eb="3">
      <t>ダイ</t>
    </rPh>
    <rPh sb="5" eb="6">
      <t>ジョウ</t>
    </rPh>
    <rPh sb="6" eb="7">
      <t>ダイ</t>
    </rPh>
    <rPh sb="8" eb="9">
      <t>コウ</t>
    </rPh>
    <rPh sb="9" eb="11">
      <t>サンショウ</t>
    </rPh>
    <rPh sb="12" eb="14">
      <t>カノウ</t>
    </rPh>
    <rPh sb="15" eb="16">
      <t>カギ</t>
    </rPh>
    <rPh sb="17" eb="20">
      <t>ケンサンザイ</t>
    </rPh>
    <rPh sb="20" eb="23">
      <t>コウゾウザイ</t>
    </rPh>
    <rPh sb="23" eb="24">
      <t>アラワ</t>
    </rPh>
    <rPh sb="26" eb="29">
      <t>ナイガイソウ</t>
    </rPh>
    <rPh sb="29" eb="32">
      <t>モクシツカ</t>
    </rPh>
    <rPh sb="32" eb="33">
      <t>ナド</t>
    </rPh>
    <rPh sb="34" eb="35">
      <t>ツト</t>
    </rPh>
    <rPh sb="44" eb="46">
      <t>バアイ</t>
    </rPh>
    <rPh sb="47" eb="49">
      <t>ガイトウ</t>
    </rPh>
    <rPh sb="49" eb="50">
      <t>ナ</t>
    </rPh>
    <rPh sb="51" eb="52">
      <t>ナド</t>
    </rPh>
    <rPh sb="53" eb="55">
      <t>キサイ</t>
    </rPh>
    <phoneticPr fontId="2"/>
  </si>
  <si>
    <t>（５）間接補助金を交付する場合は、非住宅木造建築拡大推進事業費補助金運営事業の実施内容、経費及び
　　事務費が確認できる資料</t>
    <phoneticPr fontId="2"/>
  </si>
  <si>
    <t>補助金併用等で補助対象とする延床面積を区部する場合に入力してください。</t>
    <rPh sb="0" eb="3">
      <t>ホジョキン</t>
    </rPh>
    <rPh sb="3" eb="5">
      <t>ヘイヨウ</t>
    </rPh>
    <rPh sb="5" eb="6">
      <t>ナド</t>
    </rPh>
    <rPh sb="7" eb="9">
      <t>ホジョ</t>
    </rPh>
    <rPh sb="9" eb="11">
      <t>タイショウ</t>
    </rPh>
    <rPh sb="14" eb="15">
      <t>ノベ</t>
    </rPh>
    <rPh sb="15" eb="18">
      <t>ユカメンセキ</t>
    </rPh>
    <rPh sb="19" eb="21">
      <t>クブ</t>
    </rPh>
    <rPh sb="23" eb="25">
      <t>バアイ</t>
    </rPh>
    <rPh sb="26" eb="28">
      <t>ニュウリョク</t>
    </rPh>
    <phoneticPr fontId="2"/>
  </si>
  <si>
    <t>補助対象面積</t>
    <rPh sb="0" eb="2">
      <t>ホジョ</t>
    </rPh>
    <rPh sb="2" eb="4">
      <t>タイショウ</t>
    </rPh>
    <rPh sb="4" eb="6">
      <t>メンセキ</t>
    </rPh>
    <phoneticPr fontId="2"/>
  </si>
  <si>
    <t>ｍ２</t>
    <phoneticPr fontId="2"/>
  </si>
  <si>
    <t>（Ｃ＋Ｄ＝Ｅ）</t>
    <phoneticPr fontId="2"/>
  </si>
  <si>
    <t>事業費（Ｆ）</t>
    <phoneticPr fontId="2"/>
  </si>
  <si>
    <r>
      <t>（（Ｅ）×</t>
    </r>
    <r>
      <rPr>
        <sz val="10.5"/>
        <color theme="1"/>
        <rFont val="ＭＳ 明朝"/>
        <family val="1"/>
        <charset val="128"/>
      </rPr>
      <t>１０％が上限</t>
    </r>
    <r>
      <rPr>
        <sz val="10.5"/>
        <color rgb="FF000000"/>
        <rFont val="ＭＳ 明朝"/>
        <family val="1"/>
        <charset val="128"/>
      </rPr>
      <t>）</t>
    </r>
    <rPh sb="9" eb="11">
      <t>ジョウゲン</t>
    </rPh>
    <phoneticPr fontId="2"/>
  </si>
  <si>
    <t>間接補助事業の場合のみ入力、実績報告時の事業費は実費としてください。</t>
    <rPh sb="0" eb="6">
      <t>カンセツホジョジギョウ</t>
    </rPh>
    <rPh sb="7" eb="9">
      <t>バアイ</t>
    </rPh>
    <rPh sb="11" eb="13">
      <t>ニュウリョク</t>
    </rPh>
    <rPh sb="14" eb="18">
      <t>ジッセキホウコク</t>
    </rPh>
    <rPh sb="18" eb="19">
      <t>ジ</t>
    </rPh>
    <rPh sb="20" eb="23">
      <t>ジギョウヒ</t>
    </rPh>
    <rPh sb="24" eb="26">
      <t>ジッピ</t>
    </rPh>
    <phoneticPr fontId="2"/>
  </si>
  <si>
    <t>補助率（Ｇ）</t>
    <phoneticPr fontId="2"/>
  </si>
  <si>
    <t>補助金額（Ｆ×Ｇ）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</si>
</sst>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0.00000"/>
    <numFmt numFmtId="183" formatCode="&quot;金&quot;#,##0&quot;円&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Century"/>
      <family val="1"/>
    </font>
    <font>
      <sz val="11"/>
      <color rgb="FF000000"/>
      <name val="Times New Roman"/>
      <family val="1"/>
    </font>
    <font>
      <sz val="11"/>
      <color rgb="FFC00000"/>
      <name val="ＭＳ 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rgb="FFFFFFFF"/>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14">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3" fillId="0" borderId="5" xfId="0" applyFont="1" applyBorder="1" applyAlignment="1">
      <alignment horizontal="left" vertical="center"/>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178" fontId="4" fillId="0" borderId="2" xfId="1" applyNumberFormat="1" applyFont="1" applyBorder="1" applyAlignment="1">
      <alignment horizontal="center"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lignment vertical="center"/>
    </xf>
    <xf numFmtId="0" fontId="8" fillId="0" borderId="0" xfId="0" applyFont="1">
      <alignment vertical="center"/>
    </xf>
    <xf numFmtId="0" fontId="6" fillId="0" borderId="1" xfId="0" applyFont="1" applyBorder="1" applyAlignment="1">
      <alignment horizontal="center" vertical="center"/>
    </xf>
    <xf numFmtId="38" fontId="6" fillId="0" borderId="1" xfId="2" applyFont="1" applyBorder="1">
      <alignment vertical="center"/>
    </xf>
    <xf numFmtId="0" fontId="11" fillId="0" borderId="0" xfId="0" applyFont="1" applyAlignment="1">
      <alignment horizontal="justify" vertical="center"/>
    </xf>
    <xf numFmtId="0" fontId="12"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pplyAlignment="1">
      <alignment vertical="center"/>
    </xf>
    <xf numFmtId="0" fontId="13" fillId="0" borderId="0" xfId="0" applyFont="1">
      <alignmen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180" fontId="6" fillId="0" borderId="0" xfId="0" applyNumberFormat="1" applyFont="1">
      <alignment vertical="center"/>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0" fontId="9" fillId="0" borderId="0" xfId="0" applyFont="1" applyBorder="1">
      <alignment vertical="center"/>
    </xf>
    <xf numFmtId="176" fontId="4" fillId="0" borderId="8" xfId="0" applyNumberFormat="1" applyFont="1" applyBorder="1" applyAlignment="1" applyProtection="1">
      <alignment horizontal="center" vertical="center" wrapText="1"/>
      <protection locked="0"/>
    </xf>
    <xf numFmtId="179" fontId="4" fillId="0" borderId="2" xfId="0" applyNumberFormat="1" applyFont="1" applyBorder="1" applyAlignment="1" applyProtection="1">
      <alignment vertical="center" wrapText="1"/>
      <protection locked="0"/>
    </xf>
    <xf numFmtId="177" fontId="4" fillId="0" borderId="8" xfId="0" applyNumberFormat="1" applyFont="1" applyBorder="1" applyAlignment="1" applyProtection="1">
      <alignment vertical="center" wrapText="1"/>
      <protection locked="0"/>
    </xf>
    <xf numFmtId="182" fontId="6" fillId="0" borderId="12" xfId="0" applyNumberFormat="1" applyFont="1" applyBorder="1" applyProtection="1">
      <alignment vertical="center"/>
      <protection locked="0"/>
    </xf>
    <xf numFmtId="182" fontId="6" fillId="0" borderId="8" xfId="0" applyNumberFormat="1" applyFont="1" applyBorder="1" applyProtection="1">
      <alignment vertical="center"/>
      <protection locked="0"/>
    </xf>
    <xf numFmtId="0" fontId="6" fillId="0" borderId="1" xfId="0" applyFont="1" applyBorder="1" applyAlignment="1" applyProtection="1">
      <alignment horizontal="center" vertical="center"/>
      <protection locked="0"/>
    </xf>
    <xf numFmtId="180" fontId="6" fillId="0" borderId="0" xfId="0" applyNumberFormat="1" applyFont="1" applyAlignment="1" applyProtection="1">
      <alignment vertical="center"/>
      <protection locked="0"/>
    </xf>
    <xf numFmtId="0" fontId="7" fillId="0" borderId="12" xfId="0" applyFont="1" applyBorder="1" applyAlignment="1">
      <alignment horizontal="left" vertical="center" wrapText="1"/>
    </xf>
    <xf numFmtId="0" fontId="10" fillId="0" borderId="0" xfId="0" applyFont="1">
      <alignment vertical="center"/>
    </xf>
    <xf numFmtId="0" fontId="10" fillId="0" borderId="15" xfId="0" applyFont="1" applyBorder="1">
      <alignment vertical="center"/>
    </xf>
    <xf numFmtId="0" fontId="6" fillId="0" borderId="16" xfId="0" applyFont="1" applyBorder="1" applyAlignment="1">
      <alignment vertical="center" shrinkToFit="1"/>
    </xf>
    <xf numFmtId="182" fontId="3" fillId="0" borderId="5" xfId="0" applyNumberFormat="1" applyFont="1" applyBorder="1" applyAlignment="1">
      <alignment horizontal="right" vertical="center" wrapText="1"/>
    </xf>
    <xf numFmtId="177" fontId="4" fillId="0" borderId="8" xfId="0" applyNumberFormat="1" applyFont="1" applyBorder="1" applyAlignment="1" applyProtection="1">
      <alignment vertical="center" shrinkToFit="1"/>
      <protection locked="0"/>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77" fontId="4" fillId="0" borderId="8" xfId="0" applyNumberFormat="1" applyFont="1" applyBorder="1" applyAlignment="1" applyProtection="1">
      <alignment horizontal="center" vertical="center" wrapText="1"/>
      <protection locked="0"/>
    </xf>
    <xf numFmtId="180" fontId="4" fillId="0" borderId="7" xfId="0" applyNumberFormat="1" applyFont="1" applyBorder="1" applyAlignment="1" applyProtection="1">
      <alignment horizontal="center"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6"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0" borderId="7" xfId="0" applyNumberFormat="1" applyFont="1" applyBorder="1" applyAlignment="1" applyProtection="1">
      <alignment horizontal="justify" vertical="center" wrapText="1"/>
      <protection locked="0"/>
    </xf>
    <xf numFmtId="0" fontId="4" fillId="0" borderId="8" xfId="0" applyNumberFormat="1" applyFont="1" applyBorder="1" applyAlignment="1" applyProtection="1">
      <alignment horizontal="justify" vertical="center" wrapText="1"/>
      <protection locked="0"/>
    </xf>
    <xf numFmtId="0" fontId="4" fillId="0" borderId="2" xfId="0" applyNumberFormat="1" applyFont="1" applyBorder="1" applyAlignment="1" applyProtection="1">
      <alignment horizontal="justify"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4" fillId="0" borderId="13" xfId="0" applyFont="1" applyBorder="1" applyAlignment="1" applyProtection="1">
      <alignment horizontal="justify" vertical="center" wrapText="1"/>
      <protection locked="0"/>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0" fontId="4" fillId="0" borderId="8" xfId="0" applyFont="1" applyBorder="1" applyAlignment="1">
      <alignment horizontal="center" vertical="center" wrapText="1"/>
    </xf>
    <xf numFmtId="49" fontId="14" fillId="0" borderId="8" xfId="3" applyNumberForma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4" xfId="0" applyFont="1" applyBorder="1" applyAlignment="1">
      <alignment horizontal="right" vertical="center"/>
    </xf>
    <xf numFmtId="180"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4"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3" fontId="4" fillId="0" borderId="7" xfId="0" applyNumberFormat="1" applyFont="1" applyBorder="1" applyAlignment="1">
      <alignment horizontal="right" vertical="center" wrapText="1"/>
    </xf>
    <xf numFmtId="183" fontId="4" fillId="0" borderId="8" xfId="0" applyNumberFormat="1" applyFont="1" applyBorder="1" applyAlignment="1">
      <alignment horizontal="right" vertical="center" wrapText="1"/>
    </xf>
    <xf numFmtId="183" fontId="4" fillId="0" borderId="2" xfId="0" applyNumberFormat="1" applyFont="1" applyBorder="1" applyAlignment="1">
      <alignment horizontal="righ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7" xfId="0" applyNumberFormat="1" applyFont="1" applyBorder="1" applyAlignment="1" applyProtection="1">
      <alignment horizontal="center" vertical="center" wrapText="1"/>
      <protection locked="0"/>
    </xf>
    <xf numFmtId="183" fontId="4" fillId="0" borderId="7" xfId="0" applyNumberFormat="1" applyFont="1" applyBorder="1" applyAlignment="1" applyProtection="1">
      <alignment horizontal="center" vertical="center" wrapText="1"/>
      <protection locked="0"/>
    </xf>
    <xf numFmtId="183" fontId="4" fillId="0" borderId="8" xfId="0" applyNumberFormat="1" applyFont="1" applyBorder="1" applyAlignment="1" applyProtection="1">
      <alignment horizontal="center" vertical="center" wrapText="1"/>
      <protection locked="0"/>
    </xf>
    <xf numFmtId="183" fontId="4" fillId="0" borderId="2" xfId="0" applyNumberFormat="1" applyFont="1" applyBorder="1" applyAlignment="1" applyProtection="1">
      <alignment horizontal="center" vertical="center" wrapText="1"/>
      <protection locked="0"/>
    </xf>
    <xf numFmtId="0" fontId="6" fillId="0" borderId="0" xfId="0" applyFont="1" applyAlignment="1">
      <alignment horizontal="center" vertical="center" wrapText="1"/>
    </xf>
    <xf numFmtId="183" fontId="4" fillId="0" borderId="7" xfId="0" applyNumberFormat="1" applyFont="1" applyBorder="1" applyAlignment="1">
      <alignment horizontal="center" vertical="center" wrapText="1"/>
    </xf>
    <xf numFmtId="183" fontId="4" fillId="0" borderId="8" xfId="0" applyNumberFormat="1" applyFont="1" applyBorder="1" applyAlignment="1">
      <alignment horizontal="center" vertical="center" wrapText="1"/>
    </xf>
    <xf numFmtId="183" fontId="4" fillId="0" borderId="2" xfId="0" applyNumberFormat="1" applyFont="1" applyBorder="1" applyAlignment="1">
      <alignment horizontal="center"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left" vertical="center" shrinkToFit="1"/>
    </xf>
  </cellXfs>
  <cellStyles count="4">
    <cellStyle name="パーセント" xfId="1" builtinId="5"/>
    <cellStyle name="ハイパーリンク" xfId="3" builtinId="8"/>
    <cellStyle name="桁区切り" xfId="2" builtinId="6"/>
    <cellStyle name="標準" xfId="0" builtinId="0"/>
  </cellStyles>
  <dxfs count="107">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752475</xdr:colOff>
      <xdr:row>1</xdr:row>
      <xdr:rowOff>142875</xdr:rowOff>
    </xdr:from>
    <xdr:to>
      <xdr:col>7</xdr:col>
      <xdr:colOff>523875</xdr:colOff>
      <xdr:row>3</xdr:row>
      <xdr:rowOff>38100</xdr:rowOff>
    </xdr:to>
    <xdr:sp macro="" textlink="">
      <xdr:nvSpPr>
        <xdr:cNvPr id="2" name="テキスト ボックス 1"/>
        <xdr:cNvSpPr txBox="1"/>
      </xdr:nvSpPr>
      <xdr:spPr>
        <a:xfrm>
          <a:off x="5886450" y="438150"/>
          <a:ext cx="67627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木造化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orikome@kensan.com" TargetMode="External"/><Relationship Id="rId2" Type="http://schemas.openxmlformats.org/officeDocument/2006/relationships/hyperlink" Target="mailto:nanbu@yonagos.co.jp" TargetMode="External"/><Relationship Id="rId1" Type="http://schemas.openxmlformats.org/officeDocument/2006/relationships/hyperlink" Target="mailto:yurihama@kurayoshi.co.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orikome@kensa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F28"/>
  <sheetViews>
    <sheetView showGridLines="0" workbookViewId="0">
      <selection activeCell="D14" sqref="D14"/>
    </sheetView>
  </sheetViews>
  <sheetFormatPr defaultRowHeight="13.5" x14ac:dyDescent="0.4"/>
  <cols>
    <col min="1" max="1" width="0.75" style="5" customWidth="1"/>
    <col min="2" max="2" width="5.25" style="5" customWidth="1"/>
    <col min="3" max="5" width="26.375" style="5" customWidth="1"/>
    <col min="6" max="6" width="31.5" style="5" customWidth="1"/>
    <col min="7" max="16384" width="9" style="5"/>
  </cols>
  <sheetData>
    <row r="3" spans="2:4" x14ac:dyDescent="0.4">
      <c r="C3" s="27" t="str">
        <f>IF(COUNTIF(B4:B7,"○")=1,"",IF(COUNTIF(B4:B7,"○")&gt;1,"該当する申請１つを選択してください（複数選択されています。）","該当する申請１つを選択してください"))</f>
        <v/>
      </c>
    </row>
    <row r="4" spans="2:4" ht="20.25" customHeight="1" x14ac:dyDescent="0.4">
      <c r="B4" s="64"/>
      <c r="C4" s="5" t="s">
        <v>126</v>
      </c>
    </row>
    <row r="5" spans="2:4" ht="20.25" customHeight="1" x14ac:dyDescent="0.4">
      <c r="B5" s="64"/>
      <c r="C5" s="5" t="s">
        <v>127</v>
      </c>
    </row>
    <row r="6" spans="2:4" ht="20.25" customHeight="1" x14ac:dyDescent="0.4">
      <c r="B6" s="64" t="s">
        <v>149</v>
      </c>
      <c r="C6" s="5" t="s">
        <v>95</v>
      </c>
    </row>
    <row r="7" spans="2:4" ht="20.25" customHeight="1" x14ac:dyDescent="0.4">
      <c r="B7" s="64"/>
      <c r="C7" s="5" t="s">
        <v>70</v>
      </c>
    </row>
    <row r="8" spans="2:4" ht="20.25" customHeight="1" x14ac:dyDescent="0.4">
      <c r="C8" s="5" t="s">
        <v>128</v>
      </c>
    </row>
    <row r="9" spans="2:4" ht="20.25" customHeight="1" x14ac:dyDescent="0.4"/>
    <row r="10" spans="2:4" ht="20.25" customHeight="1" x14ac:dyDescent="0.4">
      <c r="C10" s="27" t="str">
        <f>IF(COUNTIF(B11:B16,"○")=1,"",IF(COUNTIF(B11:B16,"○")&gt;1,"該当する申請１つを選択してください（複数選択されています。）","該当する申請１つを選択してください"))</f>
        <v/>
      </c>
    </row>
    <row r="11" spans="2:4" ht="20.25" customHeight="1" x14ac:dyDescent="0.4">
      <c r="B11" s="64"/>
      <c r="C11" s="5" t="s">
        <v>85</v>
      </c>
      <c r="D11" s="55" t="str">
        <f>IF(B11="","","②実施計画（報告）書入力後、③計画承認申請書に入力")</f>
        <v/>
      </c>
    </row>
    <row r="12" spans="2:4" ht="20.25" customHeight="1" x14ac:dyDescent="0.4">
      <c r="B12" s="64"/>
      <c r="C12" s="5" t="s">
        <v>86</v>
      </c>
      <c r="D12" s="55" t="str">
        <f>IF(B12="","","②実施計画（報告）書入力後、④変更計画承認申請書に入力")</f>
        <v/>
      </c>
    </row>
    <row r="13" spans="2:4" ht="20.25" customHeight="1" x14ac:dyDescent="0.4">
      <c r="B13" s="64"/>
      <c r="C13" s="5" t="s">
        <v>87</v>
      </c>
      <c r="D13" s="55" t="str">
        <f>IF(B13="","","②実施計画（報告）書入力後、⑤交付申請書に入力")</f>
        <v/>
      </c>
    </row>
    <row r="14" spans="2:4" ht="20.25" customHeight="1" x14ac:dyDescent="0.4">
      <c r="B14" s="64"/>
      <c r="C14" s="5" t="s">
        <v>88</v>
      </c>
      <c r="D14" s="55" t="str">
        <f>IF(B14="","","②実施計画（報告）書入力後、⑥変更承認申請書（廃止の場合は⑦廃止承認申請書）に入力")</f>
        <v/>
      </c>
    </row>
    <row r="15" spans="2:4" ht="20.25" customHeight="1" x14ac:dyDescent="0.4">
      <c r="B15" s="64" t="s">
        <v>149</v>
      </c>
      <c r="C15" s="5" t="s">
        <v>89</v>
      </c>
      <c r="D15" s="55" t="str">
        <f>IF(B15="","","②実施計画（報告）書入力後、⑧実績報告書に入力")</f>
        <v>②実施計画（報告）書入力後、⑧実績報告書に入力</v>
      </c>
    </row>
    <row r="16" spans="2:4" ht="20.25" customHeight="1" x14ac:dyDescent="0.4">
      <c r="B16" s="64"/>
      <c r="C16" s="5" t="s">
        <v>198</v>
      </c>
      <c r="D16" s="55" t="str">
        <f>IF(B16="","","②実施計画（報告）書入力後、⑨進捗状況報告書に入力")</f>
        <v/>
      </c>
    </row>
    <row r="17" spans="3:6" ht="20.25" customHeight="1" x14ac:dyDescent="0.4">
      <c r="C17" s="5" t="str">
        <f>IF(COUNTIF(C11:C15,"○")=1,"","")</f>
        <v/>
      </c>
    </row>
    <row r="18" spans="3:6" ht="25.5" customHeight="1" x14ac:dyDescent="0.4">
      <c r="C18" s="35" t="s">
        <v>92</v>
      </c>
      <c r="D18" s="34" t="s">
        <v>175</v>
      </c>
      <c r="E18" s="34" t="s">
        <v>176</v>
      </c>
    </row>
    <row r="19" spans="3:6" ht="40.5" customHeight="1" x14ac:dyDescent="0.4">
      <c r="C19" s="36" t="s">
        <v>94</v>
      </c>
      <c r="D19" s="65">
        <v>1200000</v>
      </c>
      <c r="E19" s="65"/>
      <c r="F19" s="62">
        <f>D19+E19</f>
        <v>1200000</v>
      </c>
    </row>
    <row r="20" spans="3:6" ht="40.5" customHeight="1" x14ac:dyDescent="0.4">
      <c r="C20" s="36" t="s">
        <v>90</v>
      </c>
      <c r="D20" s="65">
        <v>1000000</v>
      </c>
      <c r="E20" s="65"/>
      <c r="F20" s="62">
        <f t="shared" ref="F20:F21" si="0">D20+E20</f>
        <v>1000000</v>
      </c>
    </row>
    <row r="21" spans="3:6" ht="45" customHeight="1" x14ac:dyDescent="0.4">
      <c r="C21" s="35" t="s">
        <v>93</v>
      </c>
      <c r="D21" s="44">
        <f>IF(OR(B11="○",B12="○"),1350000,IF(OR(B13="○",B14="○"),D19,IF(B15="○",D20,0)))</f>
        <v>1000000</v>
      </c>
      <c r="E21" s="44">
        <f>IF(OR(B11="○",B12="○"),135000,IF(OR(B13="○",B14="○"),E19,IF(B15="○",E20,0)))</f>
        <v>0</v>
      </c>
      <c r="F21" s="62">
        <f t="shared" si="0"/>
        <v>1000000</v>
      </c>
    </row>
    <row r="23" spans="3:6" ht="21" customHeight="1" x14ac:dyDescent="0.4">
      <c r="C23" s="5" t="s">
        <v>150</v>
      </c>
      <c r="D23" s="66" t="s">
        <v>236</v>
      </c>
      <c r="E23" s="5" t="str">
        <f>IF(AND(OR(B14="○",B15="○",B16="○"),D23=""),"未入力","")</f>
        <v/>
      </c>
      <c r="F23" s="5" t="s">
        <v>168</v>
      </c>
    </row>
    <row r="24" spans="3:6" ht="21" customHeight="1" x14ac:dyDescent="0.4">
      <c r="C24" s="5" t="s">
        <v>151</v>
      </c>
      <c r="D24" s="66" t="s">
        <v>235</v>
      </c>
      <c r="E24" s="5" t="str">
        <f>IF(AND(OR(B14="○",B15="○",B16="○"),D24=""),"未入力","")</f>
        <v/>
      </c>
      <c r="F24" s="5" t="s">
        <v>152</v>
      </c>
    </row>
    <row r="25" spans="3:6" ht="21" customHeight="1" x14ac:dyDescent="0.4">
      <c r="C25" s="5" t="s">
        <v>177</v>
      </c>
      <c r="D25" s="66"/>
      <c r="E25" s="60" t="s">
        <v>179</v>
      </c>
      <c r="F25" s="5" t="s">
        <v>168</v>
      </c>
    </row>
    <row r="26" spans="3:6" ht="21" customHeight="1" x14ac:dyDescent="0.4">
      <c r="C26" s="5" t="s">
        <v>178</v>
      </c>
      <c r="D26" s="66"/>
      <c r="E26" s="60" t="s">
        <v>179</v>
      </c>
      <c r="F26" s="5" t="s">
        <v>152</v>
      </c>
    </row>
    <row r="27" spans="3:6" ht="21" customHeight="1" x14ac:dyDescent="0.4">
      <c r="D27" s="59"/>
    </row>
    <row r="28" spans="3:6" ht="38.25" customHeight="1" x14ac:dyDescent="0.4">
      <c r="C28" s="35" t="s">
        <v>174</v>
      </c>
      <c r="D28" s="65">
        <v>1100000</v>
      </c>
      <c r="E28" s="67" t="str">
        <f>IF(AND(OR(B15="○",B16="○"),D28=""),"未入力","")</f>
        <v/>
      </c>
      <c r="F28" s="5" t="s">
        <v>202</v>
      </c>
    </row>
  </sheetData>
  <sheetProtection algorithmName="SHA-512" hashValue="MoeG93b4WhN3A2D1nvpN6FnWJ6VMjfz4QrqF98oVKprWyIbF9dgHvK8mQof0aPwpjQbyiWEDtuLn52B/k6vjsw==" saltValue="QJerPeUObXVYl6/e0vlmJg==" spinCount="100000" sheet="1" objects="1" scenarios="1"/>
  <phoneticPr fontId="2"/>
  <conditionalFormatting sqref="D19">
    <cfRule type="expression" dxfId="106" priority="19" stopIfTrue="1">
      <formula>AND($D$19="",OR($B$12="○",$B$13="○",$B$14="○",$B$15="○"))</formula>
    </cfRule>
    <cfRule type="expression" dxfId="105" priority="21">
      <formula>$B$11="○"</formula>
    </cfRule>
  </conditionalFormatting>
  <conditionalFormatting sqref="E19:E21">
    <cfRule type="expression" dxfId="104" priority="20">
      <formula>$B$7&lt;&gt;"○"</formula>
    </cfRule>
  </conditionalFormatting>
  <conditionalFormatting sqref="E19">
    <cfRule type="expression" dxfId="103" priority="12">
      <formula>AND($B$7="○",$E$19="",OR($B$12="○",$B$13="○",$B$14="○",$B$15="○"))</formula>
    </cfRule>
    <cfRule type="expression" dxfId="102" priority="18">
      <formula>$B$11="○"</formula>
    </cfRule>
  </conditionalFormatting>
  <conditionalFormatting sqref="D20">
    <cfRule type="expression" dxfId="101" priority="9">
      <formula>AND(OR($B$14="○",$B$15="○"),$D$20="")</formula>
    </cfRule>
    <cfRule type="expression" dxfId="100" priority="11">
      <formula>OR($B$11="○",$B$12="○",$B$13="○")</formula>
    </cfRule>
  </conditionalFormatting>
  <conditionalFormatting sqref="E20">
    <cfRule type="expression" dxfId="99" priority="8">
      <formula>AND(OR($B$14="○",$B$15="○"),$E$20="",$B$7="○")</formula>
    </cfRule>
    <cfRule type="expression" dxfId="98" priority="10">
      <formula>OR($B$11="○",$B$12="○",$B$13="○")</formula>
    </cfRule>
  </conditionalFormatting>
  <conditionalFormatting sqref="D23">
    <cfRule type="expression" dxfId="97" priority="7">
      <formula>AND(OR($B$14="○",$B$15="○",$B$16="○"),$D$23="")</formula>
    </cfRule>
  </conditionalFormatting>
  <conditionalFormatting sqref="D28">
    <cfRule type="expression" dxfId="96" priority="4">
      <formula>OR($B$11="○",$B$12="○",$B$13="○",$B$14="○")</formula>
    </cfRule>
    <cfRule type="expression" dxfId="95" priority="5">
      <formula>AND(OR($B$15="○",$B$16="○"),$D$28="")</formula>
    </cfRule>
  </conditionalFormatting>
  <conditionalFormatting sqref="D24">
    <cfRule type="expression" dxfId="94" priority="1">
      <formula>AND(OR($B$14="○",$B$15="○",$B$16="○"),$D$24="")</formula>
    </cfRule>
  </conditionalFormatting>
  <dataValidations count="1">
    <dataValidation type="list" allowBlank="1" showInputMessage="1" showErrorMessage="1" sqref="B11:B16 B4:B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01"/>
  <sheetViews>
    <sheetView showGridLines="0" tabSelected="1" view="pageBreakPreview" zoomScaleNormal="100" zoomScaleSheetLayoutView="100" workbookViewId="0">
      <selection activeCell="M55" sqref="M55"/>
    </sheetView>
  </sheetViews>
  <sheetFormatPr defaultRowHeight="13.5" x14ac:dyDescent="0.4"/>
  <cols>
    <col min="1" max="1" width="2.75" style="5" customWidth="1"/>
    <col min="2" max="2" width="17.375" style="5" customWidth="1"/>
    <col min="3" max="8" width="11.875" style="5" customWidth="1"/>
    <col min="9" max="9" width="9.75" style="5" customWidth="1"/>
    <col min="10" max="10" width="6.875" style="5" customWidth="1"/>
    <col min="11" max="11" width="12.75" style="5" bestFit="1" customWidth="1"/>
    <col min="12" max="16384" width="9" style="5"/>
  </cols>
  <sheetData>
    <row r="1" spans="1:13" ht="23.25" customHeight="1" thickBot="1" x14ac:dyDescent="0.45">
      <c r="A1" s="2" t="s">
        <v>0</v>
      </c>
      <c r="B1" s="4"/>
      <c r="C1" s="4"/>
      <c r="D1" s="4"/>
      <c r="E1" s="4"/>
      <c r="F1" s="4"/>
      <c r="G1" s="4"/>
      <c r="H1" s="4"/>
      <c r="J1" s="5" t="str">
        <f>IF('①最初に黄色セル選択、赤色セルに入力　関連情報入力シート'!B7="○","間接補助申請","")</f>
        <v/>
      </c>
      <c r="K1" s="76" t="s">
        <v>242</v>
      </c>
    </row>
    <row r="2" spans="1:13" ht="14.25" thickBot="1" x14ac:dyDescent="0.45">
      <c r="A2" s="6"/>
      <c r="K2" s="77" t="s">
        <v>243</v>
      </c>
      <c r="L2" s="78"/>
      <c r="M2" s="5" t="s">
        <v>244</v>
      </c>
    </row>
    <row r="3" spans="1:13" ht="14.25" x14ac:dyDescent="0.4">
      <c r="A3" s="3" t="s">
        <v>22</v>
      </c>
      <c r="B3" s="7"/>
      <c r="C3" s="7"/>
      <c r="D3" s="7"/>
      <c r="E3" s="7"/>
      <c r="F3" s="7"/>
      <c r="G3" s="7"/>
      <c r="H3" s="7"/>
      <c r="L3" s="5">
        <f>L2/H12</f>
        <v>0</v>
      </c>
    </row>
    <row r="4" spans="1:13" x14ac:dyDescent="0.4">
      <c r="A4" s="6"/>
    </row>
    <row r="5" spans="1:13" x14ac:dyDescent="0.4">
      <c r="A5" s="9" t="s">
        <v>1</v>
      </c>
    </row>
    <row r="6" spans="1:13" ht="36.75" customHeight="1" x14ac:dyDescent="0.4">
      <c r="A6" s="113" t="s">
        <v>204</v>
      </c>
      <c r="B6" s="114"/>
      <c r="C6" s="114"/>
      <c r="D6" s="114"/>
      <c r="E6" s="114"/>
      <c r="F6" s="114"/>
      <c r="G6" s="114"/>
      <c r="H6" s="115"/>
      <c r="I6" s="27" t="str">
        <f>IF(A6="","未入力","")</f>
        <v/>
      </c>
      <c r="J6" s="27"/>
      <c r="K6" s="5" t="s">
        <v>203</v>
      </c>
    </row>
    <row r="7" spans="1:13" x14ac:dyDescent="0.4">
      <c r="A7" s="8"/>
      <c r="B7" s="8"/>
      <c r="C7" s="8"/>
      <c r="D7" s="8"/>
      <c r="E7" s="8"/>
      <c r="F7" s="8"/>
      <c r="G7" s="8"/>
      <c r="H7" s="8"/>
    </row>
    <row r="8" spans="1:13" x14ac:dyDescent="0.4">
      <c r="A8" s="9" t="s">
        <v>2</v>
      </c>
    </row>
    <row r="9" spans="1:13" ht="18.75" customHeight="1" x14ac:dyDescent="0.4">
      <c r="A9" s="107" t="s">
        <v>3</v>
      </c>
      <c r="B9" s="107"/>
      <c r="C9" s="120" t="s">
        <v>205</v>
      </c>
      <c r="D9" s="120"/>
      <c r="E9" s="120"/>
      <c r="F9" s="120"/>
      <c r="G9" s="120"/>
      <c r="H9" s="120"/>
      <c r="I9" s="27" t="str">
        <f>IF(C9="","未入力","")</f>
        <v/>
      </c>
      <c r="J9" s="27"/>
    </row>
    <row r="10" spans="1:13" ht="18.75" customHeight="1" x14ac:dyDescent="0.4">
      <c r="A10" s="107" t="s">
        <v>4</v>
      </c>
      <c r="B10" s="107"/>
      <c r="C10" s="121" t="s">
        <v>206</v>
      </c>
      <c r="D10" s="122"/>
      <c r="E10" s="122"/>
      <c r="F10" s="122"/>
      <c r="G10" s="122"/>
      <c r="H10" s="123"/>
      <c r="I10" s="27" t="str">
        <f t="shared" ref="I10:I11" si="0">IF(C10="","未入力","")</f>
        <v/>
      </c>
      <c r="J10" s="27"/>
      <c r="K10" s="5" t="s">
        <v>25</v>
      </c>
    </row>
    <row r="11" spans="1:13" ht="18.75" customHeight="1" x14ac:dyDescent="0.4">
      <c r="A11" s="107" t="s">
        <v>5</v>
      </c>
      <c r="B11" s="107"/>
      <c r="C11" s="124" t="s">
        <v>207</v>
      </c>
      <c r="D11" s="125"/>
      <c r="E11" s="125"/>
      <c r="F11" s="125"/>
      <c r="G11" s="125"/>
      <c r="H11" s="126"/>
      <c r="I11" s="27" t="str">
        <f t="shared" si="0"/>
        <v/>
      </c>
      <c r="J11" s="27"/>
    </row>
    <row r="12" spans="1:13" ht="27.75" customHeight="1" x14ac:dyDescent="0.4">
      <c r="A12" s="107" t="s">
        <v>6</v>
      </c>
      <c r="B12" s="111"/>
      <c r="C12" s="13" t="s">
        <v>23</v>
      </c>
      <c r="D12" s="68">
        <v>2</v>
      </c>
      <c r="E12" s="14" t="s">
        <v>24</v>
      </c>
      <c r="F12" s="68">
        <v>0</v>
      </c>
      <c r="G12" s="14" t="s">
        <v>28</v>
      </c>
      <c r="H12" s="69">
        <v>250.23</v>
      </c>
      <c r="I12" s="27" t="str">
        <f>IF(OR(D12="",F12="",H12=""),"未入力","")</f>
        <v/>
      </c>
      <c r="J12" s="27"/>
      <c r="K12" s="5" t="s">
        <v>33</v>
      </c>
    </row>
    <row r="13" spans="1:13" ht="26.25" customHeight="1" x14ac:dyDescent="0.4">
      <c r="A13" s="107" t="s">
        <v>30</v>
      </c>
      <c r="B13" s="111"/>
      <c r="C13" s="13" t="s">
        <v>26</v>
      </c>
      <c r="D13" s="80">
        <v>23.456779999999998</v>
      </c>
      <c r="E13" s="14" t="s">
        <v>27</v>
      </c>
      <c r="F13" s="116">
        <v>50.045999999999999</v>
      </c>
      <c r="G13" s="116"/>
      <c r="H13" s="29">
        <f>IF(OR(D13="",F13=""),"",D13/F13)</f>
        <v>0.46870439195939734</v>
      </c>
      <c r="I13" s="27" t="str">
        <f>IF(OR(D13="",F13="",H13=""),"未入力",IF(H13&gt;1,"県産材使用量が木材使用量を超えています",""))</f>
        <v/>
      </c>
      <c r="J13" s="27"/>
      <c r="K13" s="5" t="s">
        <v>61</v>
      </c>
    </row>
    <row r="14" spans="1:13" ht="27" customHeight="1" x14ac:dyDescent="0.4">
      <c r="A14" s="107" t="s">
        <v>62</v>
      </c>
      <c r="B14" s="111"/>
      <c r="C14" s="13" t="s">
        <v>63</v>
      </c>
      <c r="D14" s="80">
        <v>3.4567800000000002</v>
      </c>
      <c r="E14" s="134" t="s">
        <v>64</v>
      </c>
      <c r="F14" s="134"/>
      <c r="G14" s="70">
        <v>21.234559999999998</v>
      </c>
      <c r="H14" s="29"/>
      <c r="I14" s="27" t="str">
        <f>IF(OR(E14="",G14=""),"未入力",IF(G14&lt;10,"補助要件を満たしていません",IF(OR(D13&lt;G14,D13&lt;D14),"県産材使用量を超えています","")))</f>
        <v/>
      </c>
      <c r="J14" s="27"/>
      <c r="K14" s="5" t="s">
        <v>60</v>
      </c>
    </row>
    <row r="15" spans="1:13" ht="38.25" customHeight="1" x14ac:dyDescent="0.4">
      <c r="A15" s="107" t="s">
        <v>7</v>
      </c>
      <c r="B15" s="107"/>
      <c r="C15" s="129" t="s">
        <v>208</v>
      </c>
      <c r="D15" s="129"/>
      <c r="E15" s="129"/>
      <c r="F15" s="129"/>
      <c r="G15" s="129"/>
      <c r="H15" s="129"/>
      <c r="I15" s="27" t="str">
        <f t="shared" ref="I15:I17" si="1">IF(C15="","未入力","")</f>
        <v/>
      </c>
      <c r="J15" s="27"/>
      <c r="K15" s="5" t="s">
        <v>240</v>
      </c>
    </row>
    <row r="16" spans="1:13" ht="24" customHeight="1" x14ac:dyDescent="0.4">
      <c r="A16" s="130" t="s">
        <v>8</v>
      </c>
      <c r="B16" s="131"/>
      <c r="C16" s="132">
        <v>45000000</v>
      </c>
      <c r="D16" s="133"/>
      <c r="E16" s="133"/>
      <c r="F16" s="133"/>
      <c r="G16" s="133"/>
      <c r="H16" s="12" t="s">
        <v>31</v>
      </c>
      <c r="I16" s="27" t="str">
        <f>IF(C16="","未入力","")</f>
        <v/>
      </c>
      <c r="J16" s="27"/>
      <c r="K16" s="5" t="s">
        <v>59</v>
      </c>
    </row>
    <row r="17" spans="1:11" ht="24" customHeight="1" x14ac:dyDescent="0.4">
      <c r="A17" s="130" t="s">
        <v>21</v>
      </c>
      <c r="B17" s="131"/>
      <c r="C17" s="132">
        <v>12500000</v>
      </c>
      <c r="D17" s="133"/>
      <c r="E17" s="133"/>
      <c r="F17" s="133"/>
      <c r="G17" s="133"/>
      <c r="H17" s="11" t="s">
        <v>9</v>
      </c>
      <c r="I17" s="27" t="str">
        <f t="shared" si="1"/>
        <v/>
      </c>
      <c r="J17" s="27"/>
      <c r="K17" s="5" t="s">
        <v>59</v>
      </c>
    </row>
    <row r="18" spans="1:11" ht="25.5" customHeight="1" x14ac:dyDescent="0.4">
      <c r="A18" s="107" t="s">
        <v>10</v>
      </c>
      <c r="B18" s="107"/>
      <c r="C18" s="117">
        <v>45031</v>
      </c>
      <c r="D18" s="118"/>
      <c r="E18" s="14" t="s">
        <v>32</v>
      </c>
      <c r="F18" s="118">
        <v>45323</v>
      </c>
      <c r="G18" s="118"/>
      <c r="H18" s="26"/>
      <c r="I18" s="27" t="str">
        <f>IF(OR(C18="",F18=""),"未入力","")</f>
        <v/>
      </c>
      <c r="K18" s="5" t="s">
        <v>65</v>
      </c>
    </row>
    <row r="19" spans="1:11" ht="25.5" customHeight="1" x14ac:dyDescent="0.4">
      <c r="A19" s="108" t="s">
        <v>11</v>
      </c>
      <c r="B19" s="112"/>
      <c r="C19" s="117">
        <v>45047</v>
      </c>
      <c r="D19" s="118"/>
      <c r="E19" s="14" t="s">
        <v>32</v>
      </c>
      <c r="F19" s="118">
        <v>45260</v>
      </c>
      <c r="G19" s="118"/>
      <c r="H19" s="26"/>
      <c r="I19" s="27" t="str">
        <f>IF(OR(C19="",F19=""),"未入力","")</f>
        <v/>
      </c>
      <c r="K19" s="5" t="s">
        <v>197</v>
      </c>
    </row>
    <row r="20" spans="1:11" ht="25.5" customHeight="1" x14ac:dyDescent="0.4">
      <c r="A20" s="112" t="s">
        <v>12</v>
      </c>
      <c r="B20" s="119"/>
      <c r="C20" s="138"/>
      <c r="D20" s="138"/>
      <c r="E20" s="138"/>
      <c r="F20" s="138"/>
      <c r="G20" s="139"/>
      <c r="H20" s="139"/>
      <c r="I20" s="27" t="str">
        <f>IF(AND(C20="",J1="間接補助申請"),"未入力","")</f>
        <v/>
      </c>
      <c r="K20" s="5" t="s">
        <v>69</v>
      </c>
    </row>
    <row r="21" spans="1:11" ht="25.5" x14ac:dyDescent="0.4">
      <c r="A21" s="16"/>
      <c r="B21" s="15" t="s">
        <v>13</v>
      </c>
      <c r="C21" s="138"/>
      <c r="D21" s="138"/>
      <c r="E21" s="138"/>
      <c r="F21" s="138"/>
      <c r="G21" s="139"/>
      <c r="H21" s="139"/>
      <c r="I21" s="27" t="str">
        <f>IF(AND(C21="",J1="間接補助申請"),"未入力","")</f>
        <v/>
      </c>
      <c r="K21" s="5" t="s">
        <v>29</v>
      </c>
    </row>
    <row r="22" spans="1:11" ht="26.25" customHeight="1" x14ac:dyDescent="0.4">
      <c r="A22" s="112" t="s">
        <v>14</v>
      </c>
      <c r="B22" s="119"/>
      <c r="C22" s="109" t="s">
        <v>216</v>
      </c>
      <c r="D22" s="110"/>
      <c r="E22" s="110"/>
      <c r="F22" s="110"/>
      <c r="G22" s="110"/>
      <c r="H22" s="110"/>
      <c r="I22" s="27" t="str">
        <f t="shared" ref="I22:I27" si="2">IF(C22="","未入力","")</f>
        <v/>
      </c>
      <c r="K22" s="5" t="s">
        <v>72</v>
      </c>
    </row>
    <row r="23" spans="1:11" ht="26.25" customHeight="1" x14ac:dyDescent="0.4">
      <c r="A23" s="106"/>
      <c r="B23" s="10" t="s">
        <v>15</v>
      </c>
      <c r="C23" s="109" t="s">
        <v>217</v>
      </c>
      <c r="D23" s="110"/>
      <c r="E23" s="110"/>
      <c r="F23" s="110"/>
      <c r="G23" s="110"/>
      <c r="H23" s="110"/>
      <c r="I23" s="27" t="str">
        <f t="shared" si="2"/>
        <v/>
      </c>
      <c r="K23" s="5" t="s">
        <v>73</v>
      </c>
    </row>
    <row r="24" spans="1:11" ht="26.25" customHeight="1" x14ac:dyDescent="0.4">
      <c r="A24" s="107"/>
      <c r="B24" s="10" t="s">
        <v>16</v>
      </c>
      <c r="C24" s="109" t="s">
        <v>226</v>
      </c>
      <c r="D24" s="110"/>
      <c r="E24" s="110"/>
      <c r="F24" s="110"/>
      <c r="G24" s="110"/>
      <c r="H24" s="110"/>
      <c r="I24" s="27" t="str">
        <f t="shared" si="2"/>
        <v/>
      </c>
      <c r="K24" s="5" t="s">
        <v>29</v>
      </c>
    </row>
    <row r="25" spans="1:11" ht="15" customHeight="1" x14ac:dyDescent="0.4">
      <c r="A25" s="107"/>
      <c r="B25" s="111" t="s">
        <v>17</v>
      </c>
      <c r="C25" s="28" t="s">
        <v>66</v>
      </c>
      <c r="D25" s="136" t="s">
        <v>218</v>
      </c>
      <c r="E25" s="136"/>
      <c r="F25" s="136"/>
      <c r="G25" s="136"/>
      <c r="H25" s="137"/>
      <c r="I25" s="27" t="str">
        <f>IF(D25="","未入力","")</f>
        <v/>
      </c>
      <c r="K25" s="5" t="s">
        <v>74</v>
      </c>
    </row>
    <row r="26" spans="1:11" ht="15" customHeight="1" x14ac:dyDescent="0.4">
      <c r="A26" s="108"/>
      <c r="B26" s="112"/>
      <c r="C26" s="28" t="s">
        <v>18</v>
      </c>
      <c r="D26" s="135" t="s">
        <v>219</v>
      </c>
      <c r="E26" s="136"/>
      <c r="F26" s="136"/>
      <c r="G26" s="136"/>
      <c r="H26" s="137"/>
      <c r="I26" s="27" t="str">
        <f>IF(D26="","未入力","")</f>
        <v/>
      </c>
      <c r="K26" s="5" t="s">
        <v>75</v>
      </c>
    </row>
    <row r="27" spans="1:11" ht="26.25" customHeight="1" x14ac:dyDescent="0.4">
      <c r="A27" s="112" t="s">
        <v>19</v>
      </c>
      <c r="B27" s="119"/>
      <c r="C27" s="109" t="s">
        <v>220</v>
      </c>
      <c r="D27" s="110"/>
      <c r="E27" s="110"/>
      <c r="F27" s="110"/>
      <c r="G27" s="110"/>
      <c r="H27" s="110"/>
      <c r="I27" s="27" t="str">
        <f t="shared" si="2"/>
        <v/>
      </c>
      <c r="K27" s="5" t="s">
        <v>72</v>
      </c>
    </row>
    <row r="28" spans="1:11" ht="26.25" customHeight="1" x14ac:dyDescent="0.4">
      <c r="A28" s="106"/>
      <c r="B28" s="10" t="s">
        <v>15</v>
      </c>
      <c r="C28" s="109" t="s">
        <v>227</v>
      </c>
      <c r="D28" s="110"/>
      <c r="E28" s="110"/>
      <c r="F28" s="110"/>
      <c r="G28" s="110"/>
      <c r="H28" s="110"/>
      <c r="I28" s="27" t="str">
        <f t="shared" ref="I28:I29" si="3">IF(C28="","未入力","")</f>
        <v/>
      </c>
      <c r="K28" s="5" t="s">
        <v>73</v>
      </c>
    </row>
    <row r="29" spans="1:11" ht="26.25" customHeight="1" x14ac:dyDescent="0.4">
      <c r="A29" s="107"/>
      <c r="B29" s="10" t="s">
        <v>16</v>
      </c>
      <c r="C29" s="109" t="s">
        <v>221</v>
      </c>
      <c r="D29" s="110"/>
      <c r="E29" s="110"/>
      <c r="F29" s="110"/>
      <c r="G29" s="110"/>
      <c r="H29" s="110"/>
      <c r="I29" s="27" t="str">
        <f t="shared" si="3"/>
        <v/>
      </c>
      <c r="K29" s="5" t="s">
        <v>29</v>
      </c>
    </row>
    <row r="30" spans="1:11" ht="15" customHeight="1" x14ac:dyDescent="0.4">
      <c r="A30" s="107"/>
      <c r="B30" s="111" t="s">
        <v>17</v>
      </c>
      <c r="C30" s="28" t="s">
        <v>66</v>
      </c>
      <c r="D30" s="136" t="s">
        <v>222</v>
      </c>
      <c r="E30" s="136"/>
      <c r="F30" s="136"/>
      <c r="G30" s="136"/>
      <c r="H30" s="137"/>
      <c r="I30" s="27" t="str">
        <f>IF(D30="","未入力","")</f>
        <v/>
      </c>
      <c r="K30" s="5" t="s">
        <v>74</v>
      </c>
    </row>
    <row r="31" spans="1:11" ht="15" customHeight="1" x14ac:dyDescent="0.4">
      <c r="A31" s="108"/>
      <c r="B31" s="112"/>
      <c r="C31" s="28" t="s">
        <v>18</v>
      </c>
      <c r="D31" s="135" t="s">
        <v>223</v>
      </c>
      <c r="E31" s="136"/>
      <c r="F31" s="136"/>
      <c r="G31" s="136"/>
      <c r="H31" s="137"/>
      <c r="I31" s="27" t="str">
        <f>IF(D31="","未入力","")</f>
        <v/>
      </c>
      <c r="K31" s="5" t="s">
        <v>75</v>
      </c>
    </row>
    <row r="32" spans="1:11" ht="25.5" customHeight="1" x14ac:dyDescent="0.4">
      <c r="A32" s="107" t="s">
        <v>20</v>
      </c>
      <c r="B32" s="107"/>
      <c r="C32" s="109" t="s">
        <v>224</v>
      </c>
      <c r="D32" s="110"/>
      <c r="E32" s="110"/>
      <c r="F32" s="110"/>
      <c r="G32" s="110"/>
      <c r="H32" s="110"/>
      <c r="I32" s="27" t="str">
        <f t="shared" ref="I32" si="4">IF(C32="","未入力","")</f>
        <v/>
      </c>
      <c r="K32" s="5" t="s">
        <v>72</v>
      </c>
    </row>
    <row r="33" spans="1:11" ht="26.25" customHeight="1" x14ac:dyDescent="0.4">
      <c r="A33" s="106"/>
      <c r="B33" s="10" t="s">
        <v>15</v>
      </c>
      <c r="C33" s="109" t="s">
        <v>206</v>
      </c>
      <c r="D33" s="110"/>
      <c r="E33" s="110"/>
      <c r="F33" s="110"/>
      <c r="G33" s="110"/>
      <c r="H33" s="110"/>
      <c r="I33" s="27" t="str">
        <f t="shared" ref="I33:I34" si="5">IF(C33="","未入力","")</f>
        <v/>
      </c>
      <c r="K33" s="5" t="s">
        <v>73</v>
      </c>
    </row>
    <row r="34" spans="1:11" ht="26.25" customHeight="1" x14ac:dyDescent="0.4">
      <c r="A34" s="107"/>
      <c r="B34" s="10" t="s">
        <v>16</v>
      </c>
      <c r="C34" s="109" t="s">
        <v>237</v>
      </c>
      <c r="D34" s="110"/>
      <c r="E34" s="110"/>
      <c r="F34" s="110"/>
      <c r="G34" s="110"/>
      <c r="H34" s="110"/>
      <c r="I34" s="27" t="str">
        <f t="shared" si="5"/>
        <v/>
      </c>
      <c r="K34" s="5" t="s">
        <v>29</v>
      </c>
    </row>
    <row r="35" spans="1:11" ht="15" customHeight="1" x14ac:dyDescent="0.4">
      <c r="A35" s="107"/>
      <c r="B35" s="111" t="s">
        <v>17</v>
      </c>
      <c r="C35" s="28" t="s">
        <v>66</v>
      </c>
      <c r="D35" s="136" t="s">
        <v>225</v>
      </c>
      <c r="E35" s="136"/>
      <c r="F35" s="136"/>
      <c r="G35" s="136"/>
      <c r="H35" s="137"/>
      <c r="I35" s="27" t="str">
        <f>IF(D35="","未入力","")</f>
        <v/>
      </c>
      <c r="K35" s="5" t="s">
        <v>74</v>
      </c>
    </row>
    <row r="36" spans="1:11" ht="15" customHeight="1" x14ac:dyDescent="0.4">
      <c r="A36" s="108"/>
      <c r="B36" s="112"/>
      <c r="C36" s="28" t="s">
        <v>18</v>
      </c>
      <c r="D36" s="135" t="s">
        <v>238</v>
      </c>
      <c r="E36" s="136"/>
      <c r="F36" s="136"/>
      <c r="G36" s="136"/>
      <c r="H36" s="137"/>
      <c r="I36" s="27" t="str">
        <f>IF(D36="","未入力","")</f>
        <v/>
      </c>
      <c r="K36" s="5" t="s">
        <v>75</v>
      </c>
    </row>
    <row r="37" spans="1:11" x14ac:dyDescent="0.4">
      <c r="A37" s="102" t="s">
        <v>50</v>
      </c>
      <c r="B37" s="102"/>
      <c r="C37" s="102"/>
      <c r="D37" s="102"/>
      <c r="E37" s="102"/>
      <c r="F37" s="102"/>
      <c r="G37" s="102"/>
      <c r="H37" s="102"/>
    </row>
    <row r="38" spans="1:11" ht="70.5" customHeight="1" x14ac:dyDescent="0.4">
      <c r="A38" s="82" t="s">
        <v>51</v>
      </c>
      <c r="B38" s="82"/>
      <c r="C38" s="82"/>
      <c r="D38" s="82"/>
      <c r="E38" s="82"/>
      <c r="F38" s="82"/>
      <c r="G38" s="82"/>
      <c r="H38" s="82"/>
    </row>
    <row r="39" spans="1:11" x14ac:dyDescent="0.4">
      <c r="A39" s="81" t="s">
        <v>52</v>
      </c>
      <c r="B39" s="81"/>
      <c r="C39" s="81"/>
      <c r="D39" s="81"/>
      <c r="E39" s="81"/>
      <c r="F39" s="81"/>
      <c r="G39" s="81"/>
      <c r="H39" s="81"/>
    </row>
    <row r="41" spans="1:11" x14ac:dyDescent="0.4">
      <c r="A41" s="83" t="s">
        <v>34</v>
      </c>
      <c r="B41" s="83"/>
      <c r="C41" s="83"/>
      <c r="D41" s="83"/>
      <c r="E41" s="83"/>
      <c r="F41" s="83"/>
      <c r="G41" s="83"/>
      <c r="H41" s="83"/>
    </row>
    <row r="42" spans="1:11" x14ac:dyDescent="0.4">
      <c r="A42" s="8" t="s">
        <v>35</v>
      </c>
      <c r="B42" s="8"/>
      <c r="C42" s="8"/>
      <c r="D42" s="8"/>
      <c r="E42" s="8"/>
      <c r="F42" s="8"/>
      <c r="G42" s="8"/>
      <c r="H42" s="8"/>
    </row>
    <row r="43" spans="1:11" ht="20.25" customHeight="1" x14ac:dyDescent="0.4">
      <c r="A43" s="87" t="s">
        <v>36</v>
      </c>
      <c r="B43" s="87"/>
      <c r="C43" s="91" t="s">
        <v>37</v>
      </c>
      <c r="D43" s="98"/>
      <c r="E43" s="17" t="s">
        <v>38</v>
      </c>
      <c r="F43" s="87" t="s">
        <v>39</v>
      </c>
      <c r="G43" s="87"/>
      <c r="H43" s="87"/>
    </row>
    <row r="44" spans="1:11" ht="20.25" customHeight="1" x14ac:dyDescent="0.4">
      <c r="A44" s="87" t="s">
        <v>40</v>
      </c>
      <c r="B44" s="88"/>
      <c r="C44" s="79">
        <f>IF(L2="",D13,ROUND(D13*(L2/H12),5))</f>
        <v>23.456779999999998</v>
      </c>
      <c r="D44" s="37" t="s">
        <v>56</v>
      </c>
      <c r="E44" s="21" t="s">
        <v>54</v>
      </c>
      <c r="F44" s="18" t="s">
        <v>41</v>
      </c>
      <c r="G44" s="99">
        <f>C44*45000</f>
        <v>1055555.0999999999</v>
      </c>
      <c r="H44" s="100"/>
    </row>
    <row r="45" spans="1:11" ht="20.25" customHeight="1" x14ac:dyDescent="0.4">
      <c r="A45" s="89" t="s">
        <v>42</v>
      </c>
      <c r="B45" s="90"/>
      <c r="C45" s="79">
        <f>IF(L2="",D14,ROUND(D14*(L2/H12),5))</f>
        <v>3.4567800000000002</v>
      </c>
      <c r="D45" s="38" t="s">
        <v>56</v>
      </c>
      <c r="E45" s="22" t="s">
        <v>55</v>
      </c>
      <c r="F45" s="23" t="s">
        <v>53</v>
      </c>
      <c r="G45" s="99">
        <f>C45*30000</f>
        <v>103703.40000000001</v>
      </c>
      <c r="H45" s="100"/>
    </row>
    <row r="46" spans="1:11" ht="20.25" customHeight="1" x14ac:dyDescent="0.4">
      <c r="A46" s="90" t="s">
        <v>43</v>
      </c>
      <c r="B46" s="103"/>
      <c r="C46" s="103"/>
      <c r="D46" s="103"/>
      <c r="E46" s="104"/>
      <c r="F46" s="213" t="s">
        <v>245</v>
      </c>
      <c r="G46" s="99">
        <f>INT(G44+G45)</f>
        <v>1159258</v>
      </c>
      <c r="H46" s="100"/>
      <c r="K46" s="63">
        <f>G46+A57</f>
        <v>1159258</v>
      </c>
    </row>
    <row r="47" spans="1:11" ht="20.25" customHeight="1" x14ac:dyDescent="0.4">
      <c r="A47" s="90" t="s">
        <v>44</v>
      </c>
      <c r="B47" s="103"/>
      <c r="C47" s="103"/>
      <c r="D47" s="103"/>
      <c r="E47" s="103"/>
      <c r="F47" s="104"/>
      <c r="G47" s="99">
        <f>MIN(G46,1350000,'①最初に黄色セル選択、赤色セルに入力　関連情報入力シート'!D21)</f>
        <v>1000000</v>
      </c>
      <c r="H47" s="100"/>
      <c r="K47" s="63">
        <f>G47+F57</f>
        <v>1000000</v>
      </c>
    </row>
    <row r="48" spans="1:11" ht="18.75" customHeight="1" x14ac:dyDescent="0.4">
      <c r="A48" s="24" t="s">
        <v>45</v>
      </c>
      <c r="B48" s="19"/>
      <c r="C48" s="19"/>
      <c r="D48" s="19"/>
      <c r="E48" s="19"/>
      <c r="F48" s="19"/>
      <c r="G48" s="19"/>
      <c r="H48" s="20"/>
    </row>
    <row r="49" spans="1:11" x14ac:dyDescent="0.4">
      <c r="A49" s="91" t="s">
        <v>57</v>
      </c>
      <c r="B49" s="92"/>
      <c r="C49" s="71">
        <v>11.235659999999999</v>
      </c>
      <c r="D49" s="75" t="s">
        <v>56</v>
      </c>
      <c r="E49" s="127"/>
      <c r="F49" s="128"/>
      <c r="G49" s="71"/>
      <c r="H49" s="38" t="s">
        <v>56</v>
      </c>
      <c r="I49" s="27" t="str">
        <f>IF(C49="","未入力","")</f>
        <v/>
      </c>
      <c r="K49" s="5" t="s">
        <v>77</v>
      </c>
    </row>
    <row r="50" spans="1:11" x14ac:dyDescent="0.4">
      <c r="A50" s="88" t="s">
        <v>58</v>
      </c>
      <c r="B50" s="93"/>
      <c r="C50" s="71">
        <v>10.25878</v>
      </c>
      <c r="D50" s="39" t="s">
        <v>56</v>
      </c>
      <c r="E50" s="127"/>
      <c r="F50" s="128"/>
      <c r="G50" s="71"/>
      <c r="H50" s="40" t="s">
        <v>56</v>
      </c>
      <c r="I50" s="27" t="str">
        <f>IF(C50="","未入力","")</f>
        <v/>
      </c>
      <c r="K50" s="5" t="s">
        <v>76</v>
      </c>
    </row>
    <row r="51" spans="1:11" x14ac:dyDescent="0.4">
      <c r="A51" s="94" t="s">
        <v>228</v>
      </c>
      <c r="B51" s="95"/>
      <c r="C51" s="72">
        <v>1.96234</v>
      </c>
      <c r="D51" s="40" t="s">
        <v>56</v>
      </c>
      <c r="E51" s="127"/>
      <c r="F51" s="128"/>
      <c r="G51" s="72"/>
      <c r="H51" s="40" t="s">
        <v>56</v>
      </c>
      <c r="K51" s="5" t="s">
        <v>112</v>
      </c>
    </row>
    <row r="52" spans="1:11" x14ac:dyDescent="0.4">
      <c r="A52" s="50" t="s">
        <v>229</v>
      </c>
      <c r="E52" s="27" t="str">
        <f>IF(C44=C49+C50+C51+G49+G50+G51,"","県産材材積と樹種別の内訳合計数値が一致しません")</f>
        <v/>
      </c>
    </row>
    <row r="53" spans="1:11" x14ac:dyDescent="0.4">
      <c r="A53" s="1"/>
    </row>
    <row r="54" spans="1:11" x14ac:dyDescent="0.4">
      <c r="A54" s="9" t="s">
        <v>46</v>
      </c>
    </row>
    <row r="55" spans="1:11" ht="19.5" customHeight="1" x14ac:dyDescent="0.4">
      <c r="A55" s="88" t="s">
        <v>246</v>
      </c>
      <c r="B55" s="93"/>
      <c r="C55" s="93"/>
      <c r="D55" s="30"/>
      <c r="E55" s="17" t="s">
        <v>249</v>
      </c>
      <c r="F55" s="87" t="s">
        <v>250</v>
      </c>
      <c r="G55" s="87"/>
      <c r="H55" s="87"/>
    </row>
    <row r="56" spans="1:11" ht="19.5" customHeight="1" x14ac:dyDescent="0.4">
      <c r="A56" s="91" t="s">
        <v>247</v>
      </c>
      <c r="B56" s="92"/>
      <c r="C56" s="92"/>
      <c r="D56" s="31"/>
      <c r="E56" s="86" t="s">
        <v>68</v>
      </c>
      <c r="F56" s="145"/>
      <c r="G56" s="146"/>
      <c r="H56" s="147"/>
    </row>
    <row r="57" spans="1:11" ht="16.5" customHeight="1" x14ac:dyDescent="0.4">
      <c r="A57" s="96">
        <v>0</v>
      </c>
      <c r="B57" s="97"/>
      <c r="C57" s="97"/>
      <c r="D57" s="32" t="s">
        <v>67</v>
      </c>
      <c r="E57" s="86"/>
      <c r="F57" s="148">
        <f>MIN(A57,INT(G47/10),'①最初に黄色セル選択、赤色セルに入力　関連情報入力シート'!E21)</f>
        <v>0</v>
      </c>
      <c r="G57" s="149"/>
      <c r="H57" s="47" t="s">
        <v>9</v>
      </c>
      <c r="J57" s="27" t="s">
        <v>248</v>
      </c>
    </row>
    <row r="58" spans="1:11" x14ac:dyDescent="0.4">
      <c r="A58" s="25" t="s">
        <v>113</v>
      </c>
      <c r="B58" s="33"/>
      <c r="C58" s="33"/>
      <c r="D58" s="33"/>
      <c r="E58" s="33"/>
    </row>
    <row r="60" spans="1:11" x14ac:dyDescent="0.4">
      <c r="A60" s="1"/>
    </row>
    <row r="61" spans="1:11" x14ac:dyDescent="0.4">
      <c r="A61" s="9" t="s">
        <v>47</v>
      </c>
      <c r="D61" s="150">
        <v>45352</v>
      </c>
      <c r="E61" s="150"/>
      <c r="F61" s="150"/>
      <c r="I61" s="27" t="str">
        <f>IF(D61="","未入力","")</f>
        <v/>
      </c>
      <c r="J61" s="5" t="s">
        <v>65</v>
      </c>
    </row>
    <row r="62" spans="1:11" x14ac:dyDescent="0.4">
      <c r="A62" s="1"/>
      <c r="J62" s="27" t="s">
        <v>71</v>
      </c>
    </row>
    <row r="63" spans="1:11" x14ac:dyDescent="0.4">
      <c r="A63" s="9" t="s">
        <v>48</v>
      </c>
    </row>
    <row r="64" spans="1:11" x14ac:dyDescent="0.4">
      <c r="A64" s="9" t="s">
        <v>78</v>
      </c>
      <c r="C64" s="73" t="s">
        <v>230</v>
      </c>
      <c r="I64" s="27" t="str">
        <f>IF(C64="","未入力","")</f>
        <v/>
      </c>
      <c r="J64" s="27" t="s">
        <v>79</v>
      </c>
    </row>
    <row r="65" spans="1:10" ht="23.25" customHeight="1" x14ac:dyDescent="0.4">
      <c r="A65" s="49" t="s">
        <v>116</v>
      </c>
      <c r="B65" s="48"/>
    </row>
    <row r="66" spans="1:10" ht="15.75" customHeight="1" x14ac:dyDescent="0.4">
      <c r="A66" s="8"/>
      <c r="B66" s="48"/>
    </row>
    <row r="67" spans="1:10" x14ac:dyDescent="0.4">
      <c r="A67" s="2" t="s">
        <v>49</v>
      </c>
    </row>
    <row r="68" spans="1:10" ht="54.75" customHeight="1" x14ac:dyDescent="0.4">
      <c r="A68" s="82" t="s">
        <v>115</v>
      </c>
      <c r="B68" s="82"/>
      <c r="C68" s="82"/>
      <c r="D68" s="82"/>
      <c r="E68" s="82"/>
      <c r="F68" s="82"/>
      <c r="G68" s="82"/>
      <c r="H68" s="82"/>
    </row>
    <row r="69" spans="1:10" ht="18.75" customHeight="1" x14ac:dyDescent="0.4">
      <c r="A69" s="140" t="s">
        <v>80</v>
      </c>
      <c r="B69" s="140"/>
      <c r="C69" s="140"/>
      <c r="D69" s="140" t="s">
        <v>81</v>
      </c>
      <c r="E69" s="140"/>
      <c r="F69" s="140"/>
      <c r="G69" s="140" t="s">
        <v>82</v>
      </c>
      <c r="H69" s="140"/>
    </row>
    <row r="70" spans="1:10" ht="29.25" customHeight="1" x14ac:dyDescent="0.4">
      <c r="A70" s="141" t="s">
        <v>239</v>
      </c>
      <c r="B70" s="141"/>
      <c r="C70" s="141"/>
      <c r="D70" s="142" t="s">
        <v>231</v>
      </c>
      <c r="E70" s="143"/>
      <c r="F70" s="144"/>
      <c r="G70" s="141" t="s">
        <v>232</v>
      </c>
      <c r="H70" s="141"/>
      <c r="I70" s="27" t="str">
        <f>IF(AND(C64="有",OR(A70="",D70="",G70="")),"未入力","")</f>
        <v/>
      </c>
    </row>
    <row r="71" spans="1:10" ht="20.25" customHeight="1" x14ac:dyDescent="0.4">
      <c r="A71" s="140" t="s">
        <v>83</v>
      </c>
      <c r="B71" s="140"/>
      <c r="C71" s="140"/>
      <c r="D71" s="140"/>
      <c r="E71" s="140"/>
      <c r="F71" s="140"/>
      <c r="G71" s="140"/>
      <c r="H71" s="140"/>
    </row>
    <row r="72" spans="1:10" ht="30" customHeight="1" x14ac:dyDescent="0.4">
      <c r="A72" s="141" t="s">
        <v>233</v>
      </c>
      <c r="B72" s="141"/>
      <c r="C72" s="141"/>
      <c r="D72" s="141"/>
      <c r="E72" s="141"/>
      <c r="F72" s="141"/>
      <c r="G72" s="141"/>
      <c r="H72" s="141"/>
      <c r="I72" s="27" t="str">
        <f>IF(AND(C64="有",A72=""),"未入力","")</f>
        <v/>
      </c>
      <c r="J72" s="27" t="s">
        <v>84</v>
      </c>
    </row>
    <row r="73" spans="1:10" ht="31.5" customHeight="1" x14ac:dyDescent="0.4">
      <c r="A73" s="101" t="s">
        <v>117</v>
      </c>
      <c r="B73" s="102"/>
      <c r="C73" s="102"/>
      <c r="D73" s="102"/>
      <c r="E73" s="102"/>
      <c r="F73" s="102"/>
      <c r="G73" s="102"/>
      <c r="H73" s="102"/>
    </row>
    <row r="75" spans="1:10" x14ac:dyDescent="0.4">
      <c r="A75" s="41" t="s">
        <v>114</v>
      </c>
    </row>
    <row r="76" spans="1:10" x14ac:dyDescent="0.4">
      <c r="B76" s="105" t="s">
        <v>234</v>
      </c>
      <c r="C76" s="105"/>
      <c r="D76" s="105"/>
      <c r="I76" s="27" t="str">
        <f>IF(B76="","未入力","")</f>
        <v/>
      </c>
      <c r="J76" s="42" t="s">
        <v>91</v>
      </c>
    </row>
    <row r="78" spans="1:10" x14ac:dyDescent="0.4">
      <c r="A78" s="84" t="s">
        <v>96</v>
      </c>
      <c r="B78" s="84"/>
      <c r="C78" s="84"/>
      <c r="D78" s="84"/>
      <c r="E78" s="84"/>
      <c r="F78" s="84"/>
      <c r="G78" s="84"/>
      <c r="H78" s="84"/>
    </row>
    <row r="79" spans="1:10" x14ac:dyDescent="0.4">
      <c r="A79" s="2" t="s">
        <v>97</v>
      </c>
      <c r="B79" s="4"/>
      <c r="C79" s="4"/>
      <c r="D79" s="4"/>
      <c r="E79" s="4"/>
      <c r="F79" s="4"/>
      <c r="G79" s="4"/>
      <c r="H79" s="4"/>
    </row>
    <row r="80" spans="1:10" x14ac:dyDescent="0.4">
      <c r="A80" s="84" t="s">
        <v>98</v>
      </c>
      <c r="B80" s="84"/>
      <c r="C80" s="84"/>
      <c r="D80" s="84"/>
      <c r="E80" s="84"/>
      <c r="F80" s="84"/>
      <c r="G80" s="84"/>
      <c r="H80" s="84"/>
    </row>
    <row r="81" spans="1:8" x14ac:dyDescent="0.4">
      <c r="A81" s="84" t="s">
        <v>99</v>
      </c>
      <c r="B81" s="84"/>
      <c r="C81" s="84"/>
      <c r="D81" s="84"/>
      <c r="E81" s="84"/>
      <c r="F81" s="84"/>
      <c r="G81" s="84"/>
      <c r="H81" s="84"/>
    </row>
    <row r="82" spans="1:8" x14ac:dyDescent="0.4">
      <c r="A82" s="81" t="s">
        <v>108</v>
      </c>
      <c r="B82" s="81"/>
      <c r="C82" s="81"/>
      <c r="D82" s="81"/>
      <c r="E82" s="81"/>
      <c r="F82" s="81"/>
      <c r="G82" s="81"/>
      <c r="H82" s="81"/>
    </row>
    <row r="83" spans="1:8" x14ac:dyDescent="0.4">
      <c r="A83" s="1"/>
    </row>
    <row r="84" spans="1:8" ht="30" customHeight="1" x14ac:dyDescent="0.4">
      <c r="A84" s="85" t="s">
        <v>100</v>
      </c>
      <c r="B84" s="85"/>
      <c r="C84" s="85"/>
      <c r="D84" s="85"/>
      <c r="E84" s="85"/>
      <c r="F84" s="85"/>
      <c r="G84" s="85"/>
      <c r="H84" s="85"/>
    </row>
    <row r="85" spans="1:8" x14ac:dyDescent="0.4">
      <c r="A85" s="81" t="s">
        <v>98</v>
      </c>
      <c r="B85" s="81"/>
      <c r="C85" s="81"/>
      <c r="D85" s="81"/>
      <c r="E85" s="81"/>
      <c r="F85" s="81"/>
      <c r="G85" s="81"/>
      <c r="H85" s="81"/>
    </row>
    <row r="86" spans="1:8" x14ac:dyDescent="0.4">
      <c r="A86" s="81" t="s">
        <v>101</v>
      </c>
      <c r="B86" s="81"/>
      <c r="C86" s="81"/>
      <c r="D86" s="81"/>
      <c r="E86" s="81"/>
      <c r="F86" s="81"/>
      <c r="G86" s="81"/>
      <c r="H86" s="81"/>
    </row>
    <row r="87" spans="1:8" x14ac:dyDescent="0.4">
      <c r="A87" s="81" t="s">
        <v>109</v>
      </c>
      <c r="B87" s="81"/>
      <c r="C87" s="81"/>
      <c r="D87" s="81"/>
      <c r="E87" s="81"/>
      <c r="F87" s="81"/>
      <c r="G87" s="81"/>
      <c r="H87" s="81"/>
    </row>
    <row r="88" spans="1:8" x14ac:dyDescent="0.4">
      <c r="A88" s="81" t="s">
        <v>102</v>
      </c>
      <c r="B88" s="81"/>
      <c r="C88" s="81"/>
      <c r="D88" s="81"/>
      <c r="E88" s="81"/>
      <c r="F88" s="81"/>
      <c r="G88" s="81"/>
      <c r="H88" s="81"/>
    </row>
    <row r="89" spans="1:8" x14ac:dyDescent="0.4">
      <c r="A89" s="81" t="s">
        <v>103</v>
      </c>
      <c r="B89" s="81"/>
      <c r="C89" s="81"/>
      <c r="D89" s="81"/>
      <c r="E89" s="81"/>
      <c r="F89" s="81"/>
      <c r="G89" s="81"/>
      <c r="H89" s="81"/>
    </row>
    <row r="90" spans="1:8" x14ac:dyDescent="0.4">
      <c r="A90" s="81" t="s">
        <v>110</v>
      </c>
      <c r="B90" s="81"/>
      <c r="C90" s="81"/>
      <c r="D90" s="81"/>
      <c r="E90" s="81"/>
      <c r="F90" s="81"/>
      <c r="G90" s="81"/>
      <c r="H90" s="81"/>
    </row>
    <row r="91" spans="1:8" x14ac:dyDescent="0.4">
      <c r="A91" s="1"/>
    </row>
    <row r="92" spans="1:8" x14ac:dyDescent="0.4">
      <c r="A92" s="83" t="s">
        <v>104</v>
      </c>
      <c r="B92" s="83"/>
      <c r="C92" s="83"/>
      <c r="D92" s="83"/>
      <c r="E92" s="83"/>
      <c r="F92" s="83"/>
      <c r="G92" s="83"/>
      <c r="H92" s="83"/>
    </row>
    <row r="93" spans="1:8" x14ac:dyDescent="0.4">
      <c r="A93" s="81" t="s">
        <v>105</v>
      </c>
      <c r="B93" s="81"/>
      <c r="C93" s="81"/>
      <c r="D93" s="81"/>
      <c r="E93" s="81"/>
      <c r="F93" s="81"/>
      <c r="G93" s="81"/>
      <c r="H93" s="81"/>
    </row>
    <row r="94" spans="1:8" x14ac:dyDescent="0.4">
      <c r="A94" s="81" t="s">
        <v>106</v>
      </c>
      <c r="B94" s="81"/>
      <c r="C94" s="81"/>
      <c r="D94" s="81"/>
      <c r="E94" s="81"/>
      <c r="F94" s="81"/>
      <c r="G94" s="81"/>
      <c r="H94" s="81"/>
    </row>
    <row r="95" spans="1:8" x14ac:dyDescent="0.4">
      <c r="A95" s="81" t="s">
        <v>107</v>
      </c>
      <c r="B95" s="81"/>
      <c r="C95" s="81"/>
      <c r="D95" s="81"/>
      <c r="E95" s="81"/>
      <c r="F95" s="81"/>
      <c r="G95" s="81"/>
      <c r="H95" s="81"/>
    </row>
    <row r="96" spans="1:8" x14ac:dyDescent="0.4">
      <c r="A96" s="81" t="s">
        <v>111</v>
      </c>
      <c r="B96" s="81"/>
      <c r="C96" s="81"/>
      <c r="D96" s="81"/>
      <c r="E96" s="81"/>
      <c r="F96" s="81"/>
      <c r="G96" s="81"/>
      <c r="H96" s="81"/>
    </row>
    <row r="97" spans="1:8" ht="29.25" customHeight="1" x14ac:dyDescent="0.4">
      <c r="A97" s="82" t="s">
        <v>241</v>
      </c>
      <c r="B97" s="81"/>
      <c r="C97" s="81"/>
      <c r="D97" s="81"/>
      <c r="E97" s="81"/>
      <c r="F97" s="81"/>
      <c r="G97" s="81"/>
      <c r="H97" s="81"/>
    </row>
    <row r="98" spans="1:8" x14ac:dyDescent="0.4">
      <c r="A98" s="81" t="s">
        <v>110</v>
      </c>
      <c r="B98" s="81"/>
      <c r="C98" s="81"/>
      <c r="D98" s="81"/>
      <c r="E98" s="81"/>
      <c r="F98" s="81"/>
      <c r="G98" s="81"/>
      <c r="H98" s="81"/>
    </row>
    <row r="99" spans="1:8" ht="14.25" x14ac:dyDescent="0.4">
      <c r="A99" s="45"/>
    </row>
    <row r="100" spans="1:8" ht="18.75" x14ac:dyDescent="0.4">
      <c r="A100"/>
    </row>
    <row r="101" spans="1:8" ht="15" x14ac:dyDescent="0.4">
      <c r="A101" s="46"/>
    </row>
  </sheetData>
  <sheetProtection algorithmName="SHA-512" hashValue="2+lb5THjWPa+UOONMQRsXreyTq25Xtuj40Mc7R53dpF+zVKGLtAZ9152AOuSkhru09Sop2A/h1beDaTkH6Bhwg==" saltValue="Qs5umY78Q9DZUYdDRmkE0w==" spinCount="100000" sheet="1" objects="1" scenarios="1"/>
  <mergeCells count="109">
    <mergeCell ref="D69:F69"/>
    <mergeCell ref="G69:H69"/>
    <mergeCell ref="A69:C69"/>
    <mergeCell ref="A70:C70"/>
    <mergeCell ref="D70:F70"/>
    <mergeCell ref="G70:H70"/>
    <mergeCell ref="A71:H71"/>
    <mergeCell ref="A72:H72"/>
    <mergeCell ref="F55:H55"/>
    <mergeCell ref="F56:H56"/>
    <mergeCell ref="F57:G57"/>
    <mergeCell ref="D61:F61"/>
    <mergeCell ref="A68:H68"/>
    <mergeCell ref="D30:H30"/>
    <mergeCell ref="D31:H31"/>
    <mergeCell ref="D35:H35"/>
    <mergeCell ref="D36:H36"/>
    <mergeCell ref="A20:B20"/>
    <mergeCell ref="C20:H20"/>
    <mergeCell ref="C21:H21"/>
    <mergeCell ref="A22:B22"/>
    <mergeCell ref="C22:H22"/>
    <mergeCell ref="A23:A26"/>
    <mergeCell ref="C23:H23"/>
    <mergeCell ref="C10:H10"/>
    <mergeCell ref="A11:B11"/>
    <mergeCell ref="C11:H11"/>
    <mergeCell ref="E49:F49"/>
    <mergeCell ref="E50:F50"/>
    <mergeCell ref="E51:F51"/>
    <mergeCell ref="A55:C55"/>
    <mergeCell ref="A12:B12"/>
    <mergeCell ref="A13:B13"/>
    <mergeCell ref="A14:B14"/>
    <mergeCell ref="A15:B15"/>
    <mergeCell ref="C15:H15"/>
    <mergeCell ref="A16:B16"/>
    <mergeCell ref="C16:G16"/>
    <mergeCell ref="E14:F14"/>
    <mergeCell ref="A17:B17"/>
    <mergeCell ref="C17:G17"/>
    <mergeCell ref="A18:B18"/>
    <mergeCell ref="A19:B19"/>
    <mergeCell ref="A46:E46"/>
    <mergeCell ref="F18:G18"/>
    <mergeCell ref="F19:G19"/>
    <mergeCell ref="D26:H26"/>
    <mergeCell ref="D25:H25"/>
    <mergeCell ref="A38:H38"/>
    <mergeCell ref="A39:H39"/>
    <mergeCell ref="A33:A36"/>
    <mergeCell ref="C34:H34"/>
    <mergeCell ref="B35:B36"/>
    <mergeCell ref="A37:H37"/>
    <mergeCell ref="A6:H6"/>
    <mergeCell ref="F13:G13"/>
    <mergeCell ref="C19:D19"/>
    <mergeCell ref="C18:D18"/>
    <mergeCell ref="A27:B27"/>
    <mergeCell ref="C27:H27"/>
    <mergeCell ref="C24:H24"/>
    <mergeCell ref="B25:B26"/>
    <mergeCell ref="A32:B32"/>
    <mergeCell ref="C32:H32"/>
    <mergeCell ref="C33:H33"/>
    <mergeCell ref="A28:A31"/>
    <mergeCell ref="C28:H28"/>
    <mergeCell ref="C29:H29"/>
    <mergeCell ref="B30:B31"/>
    <mergeCell ref="A9:B9"/>
    <mergeCell ref="C9:H9"/>
    <mergeCell ref="A10:B10"/>
    <mergeCell ref="A78:H78"/>
    <mergeCell ref="A80:H80"/>
    <mergeCell ref="A81:H81"/>
    <mergeCell ref="A82:H82"/>
    <mergeCell ref="A84:H84"/>
    <mergeCell ref="E56:E57"/>
    <mergeCell ref="A41:H41"/>
    <mergeCell ref="F43:H43"/>
    <mergeCell ref="A43:B43"/>
    <mergeCell ref="A44:B44"/>
    <mergeCell ref="A45:B45"/>
    <mergeCell ref="A49:B49"/>
    <mergeCell ref="A50:B50"/>
    <mergeCell ref="A51:B51"/>
    <mergeCell ref="A56:C56"/>
    <mergeCell ref="A57:C57"/>
    <mergeCell ref="C43:D43"/>
    <mergeCell ref="G44:H44"/>
    <mergeCell ref="G45:H45"/>
    <mergeCell ref="G46:H46"/>
    <mergeCell ref="G47:H47"/>
    <mergeCell ref="A73:H73"/>
    <mergeCell ref="A47:F47"/>
    <mergeCell ref="B76:D76"/>
    <mergeCell ref="A96:H96"/>
    <mergeCell ref="A97:H97"/>
    <mergeCell ref="A98:H98"/>
    <mergeCell ref="A90:H90"/>
    <mergeCell ref="A92:H92"/>
    <mergeCell ref="A93:H93"/>
    <mergeCell ref="A94:H94"/>
    <mergeCell ref="A95:H95"/>
    <mergeCell ref="A85:H85"/>
    <mergeCell ref="A86:H86"/>
    <mergeCell ref="A87:H87"/>
    <mergeCell ref="A88:H88"/>
    <mergeCell ref="A89:H89"/>
  </mergeCells>
  <phoneticPr fontId="2"/>
  <conditionalFormatting sqref="A6:H6">
    <cfRule type="expression" dxfId="93" priority="43">
      <formula>$A$6=""</formula>
    </cfRule>
  </conditionalFormatting>
  <conditionalFormatting sqref="C9:H9">
    <cfRule type="expression" dxfId="92" priority="42">
      <formula>$C$9=""</formula>
    </cfRule>
  </conditionalFormatting>
  <conditionalFormatting sqref="C10:H10">
    <cfRule type="expression" dxfId="91" priority="41">
      <formula>$C$10=""</formula>
    </cfRule>
  </conditionalFormatting>
  <conditionalFormatting sqref="C11:H11">
    <cfRule type="expression" dxfId="90" priority="40">
      <formula>$C$11=""</formula>
    </cfRule>
  </conditionalFormatting>
  <conditionalFormatting sqref="D12">
    <cfRule type="expression" dxfId="89" priority="39">
      <formula>D12=""</formula>
    </cfRule>
  </conditionalFormatting>
  <conditionalFormatting sqref="F12">
    <cfRule type="expression" dxfId="88" priority="38">
      <formula>F12=""</formula>
    </cfRule>
  </conditionalFormatting>
  <conditionalFormatting sqref="H12">
    <cfRule type="expression" dxfId="87" priority="37">
      <formula>$H$12=""</formula>
    </cfRule>
  </conditionalFormatting>
  <conditionalFormatting sqref="D13">
    <cfRule type="expression" dxfId="86" priority="36">
      <formula>$D$13=""</formula>
    </cfRule>
  </conditionalFormatting>
  <conditionalFormatting sqref="F13:G13">
    <cfRule type="expression" dxfId="85" priority="35">
      <formula>$F$13=""</formula>
    </cfRule>
  </conditionalFormatting>
  <conditionalFormatting sqref="C15:H15">
    <cfRule type="expression" dxfId="84" priority="33">
      <formula>$C$15=""</formula>
    </cfRule>
  </conditionalFormatting>
  <conditionalFormatting sqref="C16:G17">
    <cfRule type="expression" dxfId="83" priority="32">
      <formula>C16=""</formula>
    </cfRule>
  </conditionalFormatting>
  <conditionalFormatting sqref="D14">
    <cfRule type="expression" dxfId="82" priority="30">
      <formula>$D$14=""</formula>
    </cfRule>
  </conditionalFormatting>
  <conditionalFormatting sqref="G14">
    <cfRule type="expression" dxfId="81" priority="29">
      <formula>$G$14=""</formula>
    </cfRule>
  </conditionalFormatting>
  <conditionalFormatting sqref="C18:D19">
    <cfRule type="expression" dxfId="80" priority="28">
      <formula>C18=""</formula>
    </cfRule>
  </conditionalFormatting>
  <conditionalFormatting sqref="F18:G19">
    <cfRule type="expression" dxfId="79" priority="27">
      <formula>F18=""</formula>
    </cfRule>
  </conditionalFormatting>
  <conditionalFormatting sqref="C49:C51">
    <cfRule type="expression" dxfId="78" priority="26">
      <formula>AND(A49&lt;&gt;"",C49="")</formula>
    </cfRule>
  </conditionalFormatting>
  <conditionalFormatting sqref="G49:G51">
    <cfRule type="expression" dxfId="77" priority="25">
      <formula>AND(E49&lt;&gt;"",G49="")</formula>
    </cfRule>
  </conditionalFormatting>
  <conditionalFormatting sqref="C22:H24">
    <cfRule type="expression" dxfId="76" priority="24">
      <formula>C22=""</formula>
    </cfRule>
  </conditionalFormatting>
  <conditionalFormatting sqref="D36:H36">
    <cfRule type="expression" dxfId="75" priority="16">
      <formula>D36=""</formula>
    </cfRule>
  </conditionalFormatting>
  <conditionalFormatting sqref="C27:H29">
    <cfRule type="expression" dxfId="74" priority="23">
      <formula>C27=""</formula>
    </cfRule>
  </conditionalFormatting>
  <conditionalFormatting sqref="C32:H34">
    <cfRule type="expression" dxfId="73" priority="22">
      <formula>C32=""</formula>
    </cfRule>
  </conditionalFormatting>
  <conditionalFormatting sqref="D25:H25">
    <cfRule type="expression" dxfId="72" priority="21">
      <formula>D25=""</formula>
    </cfRule>
  </conditionalFormatting>
  <conditionalFormatting sqref="D26:H26">
    <cfRule type="expression" dxfId="71" priority="20">
      <formula>D26=""</formula>
    </cfRule>
  </conditionalFormatting>
  <conditionalFormatting sqref="D30:H30">
    <cfRule type="expression" dxfId="70" priority="19">
      <formula>D30=""</formula>
    </cfRule>
  </conditionalFormatting>
  <conditionalFormatting sqref="D31:H31">
    <cfRule type="expression" dxfId="69" priority="18">
      <formula>D31=""</formula>
    </cfRule>
  </conditionalFormatting>
  <conditionalFormatting sqref="D35:H35">
    <cfRule type="expression" dxfId="68" priority="17">
      <formula>D35=""</formula>
    </cfRule>
  </conditionalFormatting>
  <conditionalFormatting sqref="D61:F61">
    <cfRule type="expression" dxfId="67" priority="15">
      <formula>$D$61=""</formula>
    </cfRule>
  </conditionalFormatting>
  <conditionalFormatting sqref="C64">
    <cfRule type="expression" dxfId="66" priority="14">
      <formula>$C$64=""</formula>
    </cfRule>
  </conditionalFormatting>
  <conditionalFormatting sqref="A70:C70">
    <cfRule type="expression" dxfId="65" priority="13">
      <formula>AND($C$64="有",$A$70="")</formula>
    </cfRule>
  </conditionalFormatting>
  <conditionalFormatting sqref="D70:F70">
    <cfRule type="expression" dxfId="64" priority="12">
      <formula>AND($C$64="有",$D$70="")</formula>
    </cfRule>
  </conditionalFormatting>
  <conditionalFormatting sqref="G70:H70">
    <cfRule type="expression" dxfId="63" priority="11">
      <formula>AND($C$64="有",$G$70="")</formula>
    </cfRule>
  </conditionalFormatting>
  <conditionalFormatting sqref="A72:H72">
    <cfRule type="expression" dxfId="62" priority="10">
      <formula>AND($A$72="",$C$64="有")</formula>
    </cfRule>
  </conditionalFormatting>
  <conditionalFormatting sqref="B76:D76">
    <cfRule type="expression" dxfId="61" priority="9">
      <formula>$B$76=""</formula>
    </cfRule>
  </conditionalFormatting>
  <conditionalFormatting sqref="C21:H21">
    <cfRule type="expression" dxfId="60" priority="1">
      <formula>$J$1=""</formula>
    </cfRule>
    <cfRule type="expression" dxfId="59" priority="7">
      <formula>AND($C$21="",$J$1&lt;&gt;"")</formula>
    </cfRule>
  </conditionalFormatting>
  <conditionalFormatting sqref="C20:H20">
    <cfRule type="expression" dxfId="58" priority="2">
      <formula>$J$1=""</formula>
    </cfRule>
    <cfRule type="expression" dxfId="57" priority="6">
      <formula>AND($C$20="",$J$1&lt;&gt;"")</formula>
    </cfRule>
  </conditionalFormatting>
  <conditionalFormatting sqref="A55:H58">
    <cfRule type="expression" dxfId="56" priority="3">
      <formula>$J$1&lt;&gt;"間接補助申請"</formula>
    </cfRule>
  </conditionalFormatting>
  <dataValidations count="2">
    <dataValidation type="list" allowBlank="1" showInputMessage="1" showErrorMessage="1" sqref="C64">
      <formula1>"有,無"</formula1>
    </dataValidation>
    <dataValidation type="list" allowBlank="1" showInputMessage="1" showErrorMessage="1" sqref="B76:D76">
      <formula1>"一般課税事業者,簡易課税事業者,免税事業者,特定収入割合が５％を超えている公益法人等,仕入控除税額が明らかでない一般課税事業者"</formula1>
    </dataValidation>
  </dataValidations>
  <hyperlinks>
    <hyperlink ref="D26" r:id="rId1"/>
    <hyperlink ref="D31" r:id="rId2"/>
    <hyperlink ref="D36" r:id="rId3"/>
  </hyperlinks>
  <pageMargins left="0.7" right="0.7" top="0.75" bottom="0.75" header="0.3" footer="0.3"/>
  <pageSetup paperSize="9" scale="88" fitToHeight="0" orientation="portrait" r:id="rId4"/>
  <rowBreaks count="1" manualBreakCount="1">
    <brk id="37" max="7"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view="pageBreakPreview" zoomScaleNormal="100" zoomScaleSheetLayoutView="100" workbookViewId="0">
      <selection activeCell="F29" sqref="F29:H29"/>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A4" s="157" t="s">
        <v>119</v>
      </c>
      <c r="B4" s="157"/>
      <c r="C4" s="157"/>
      <c r="D4" s="157"/>
      <c r="E4" s="157"/>
      <c r="F4" s="157"/>
      <c r="G4" s="157"/>
      <c r="H4" s="157"/>
    </row>
    <row r="6" spans="1:10" x14ac:dyDescent="0.4">
      <c r="G6" s="54"/>
      <c r="H6" s="74">
        <v>45026</v>
      </c>
      <c r="I6" s="27" t="str">
        <f>IF(H6="","未入力","")</f>
        <v/>
      </c>
      <c r="J6" s="5" t="s">
        <v>134</v>
      </c>
    </row>
    <row r="8" spans="1:10" x14ac:dyDescent="0.4">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鳥取県農林水産部森林・林業振興局県産材・林産振興課長　様</v>
      </c>
    </row>
    <row r="11" spans="1:10" ht="27.75" customHeight="1" x14ac:dyDescent="0.4">
      <c r="E11" s="5" t="s">
        <v>124</v>
      </c>
      <c r="F11" s="159" t="s">
        <v>209</v>
      </c>
      <c r="G11" s="159"/>
      <c r="H11" s="159"/>
      <c r="I11" s="27" t="str">
        <f>IF(F11="","未入力","")</f>
        <v/>
      </c>
      <c r="J11" s="5" t="s">
        <v>129</v>
      </c>
    </row>
    <row r="12" spans="1:10" ht="27.75" customHeight="1" x14ac:dyDescent="0.4">
      <c r="D12" s="53" t="s">
        <v>122</v>
      </c>
      <c r="E12" s="5" t="s">
        <v>125</v>
      </c>
      <c r="F12" s="159" t="s">
        <v>210</v>
      </c>
      <c r="G12" s="159"/>
      <c r="H12" s="159"/>
      <c r="I12" s="27" t="str">
        <f t="shared" ref="I12:I13" si="0">IF(F12="","未入力","")</f>
        <v/>
      </c>
      <c r="J12" s="5" t="s">
        <v>130</v>
      </c>
    </row>
    <row r="13" spans="1:10" ht="27.75" customHeight="1" x14ac:dyDescent="0.4">
      <c r="E13" s="5" t="s">
        <v>123</v>
      </c>
      <c r="F13" s="159" t="s">
        <v>211</v>
      </c>
      <c r="G13" s="159"/>
      <c r="H13" s="159"/>
      <c r="I13" s="27" t="str">
        <f t="shared" si="0"/>
        <v/>
      </c>
      <c r="J13" s="5" t="s">
        <v>131</v>
      </c>
    </row>
    <row r="17" spans="1:10" x14ac:dyDescent="0.4">
      <c r="A17" s="158" t="s">
        <v>135</v>
      </c>
      <c r="B17" s="158"/>
      <c r="C17" s="158"/>
      <c r="D17" s="158"/>
      <c r="E17" s="158"/>
      <c r="F17" s="158"/>
      <c r="G17" s="158"/>
      <c r="H17" s="158"/>
    </row>
    <row r="18" spans="1:10" x14ac:dyDescent="0.4">
      <c r="A18" s="158"/>
      <c r="B18" s="158"/>
      <c r="C18" s="158"/>
      <c r="D18" s="158"/>
      <c r="E18" s="158"/>
      <c r="F18" s="158"/>
      <c r="G18" s="158"/>
      <c r="H18" s="158"/>
    </row>
    <row r="26" spans="1:10" x14ac:dyDescent="0.4">
      <c r="E26" s="5" t="s">
        <v>133</v>
      </c>
    </row>
    <row r="27" spans="1:10" ht="31.5" customHeight="1" x14ac:dyDescent="0.4">
      <c r="E27" s="43" t="s">
        <v>120</v>
      </c>
      <c r="F27" s="105" t="s">
        <v>212</v>
      </c>
      <c r="G27" s="105"/>
      <c r="H27" s="105"/>
      <c r="I27" s="27" t="str">
        <f t="shared" ref="I27:I30" si="1">IF(F27="","未入力","")</f>
        <v/>
      </c>
      <c r="J27" s="5" t="s">
        <v>138</v>
      </c>
    </row>
    <row r="28" spans="1:10" ht="31.5" customHeight="1" x14ac:dyDescent="0.4">
      <c r="E28" s="43" t="s">
        <v>121</v>
      </c>
      <c r="F28" s="105" t="s">
        <v>213</v>
      </c>
      <c r="G28" s="105"/>
      <c r="H28" s="105"/>
      <c r="I28" s="27" t="str">
        <f t="shared" si="1"/>
        <v/>
      </c>
      <c r="J28" s="5" t="s">
        <v>139</v>
      </c>
    </row>
    <row r="29" spans="1:10" ht="18" customHeight="1" x14ac:dyDescent="0.4">
      <c r="E29" s="160" t="s">
        <v>132</v>
      </c>
      <c r="F29" s="151" t="s">
        <v>214</v>
      </c>
      <c r="G29" s="152"/>
      <c r="H29" s="153"/>
      <c r="I29" s="27" t="str">
        <f t="shared" si="1"/>
        <v/>
      </c>
      <c r="J29" s="5" t="s">
        <v>140</v>
      </c>
    </row>
    <row r="30" spans="1:10" ht="18" customHeight="1" x14ac:dyDescent="0.4">
      <c r="E30" s="160"/>
      <c r="F30" s="154" t="s">
        <v>215</v>
      </c>
      <c r="G30" s="155"/>
      <c r="H30" s="156"/>
      <c r="I30" s="27" t="str">
        <f t="shared" si="1"/>
        <v/>
      </c>
      <c r="J30" s="5" t="s">
        <v>141</v>
      </c>
    </row>
  </sheetData>
  <sheetProtection algorithmName="SHA-512" hashValue="CWSvu8KABF32kMysbeOP+sreroYK943r3WYMNOYKI0jHM9JtUZT6apkYgSnR5j6SnFs8o28Sptai0zRhsp6REQ==" saltValue="0i7smFo9fhkTcOKQkTNodA==" spinCount="100000" sheet="1" objects="1" scenarios="1"/>
  <mergeCells count="10">
    <mergeCell ref="F29:H29"/>
    <mergeCell ref="F30:H30"/>
    <mergeCell ref="A4:H4"/>
    <mergeCell ref="A17:H18"/>
    <mergeCell ref="F11:H11"/>
    <mergeCell ref="F12:H12"/>
    <mergeCell ref="F13:H13"/>
    <mergeCell ref="F27:H27"/>
    <mergeCell ref="F28:H28"/>
    <mergeCell ref="E29:E30"/>
  </mergeCells>
  <phoneticPr fontId="2"/>
  <conditionalFormatting sqref="H6">
    <cfRule type="expression" dxfId="55" priority="8">
      <formula>$H$6=""</formula>
    </cfRule>
  </conditionalFormatting>
  <conditionalFormatting sqref="F11">
    <cfRule type="expression" dxfId="54" priority="7">
      <formula>F11=""</formula>
    </cfRule>
  </conditionalFormatting>
  <conditionalFormatting sqref="F27">
    <cfRule type="expression" dxfId="53" priority="6">
      <formula>$F$27=""</formula>
    </cfRule>
  </conditionalFormatting>
  <conditionalFormatting sqref="F29:H29">
    <cfRule type="expression" dxfId="52" priority="5">
      <formula>$F$29=""</formula>
    </cfRule>
  </conditionalFormatting>
  <conditionalFormatting sqref="F30:H30">
    <cfRule type="expression" dxfId="51" priority="4">
      <formula>$F$30=""</formula>
    </cfRule>
  </conditionalFormatting>
  <conditionalFormatting sqref="F12:H12">
    <cfRule type="expression" dxfId="50" priority="3">
      <formula>$F$12=""</formula>
    </cfRule>
  </conditionalFormatting>
  <conditionalFormatting sqref="F13:H13">
    <cfRule type="expression" dxfId="49" priority="2">
      <formula>$F$13=""</formula>
    </cfRule>
  </conditionalFormatting>
  <conditionalFormatting sqref="F28:H28">
    <cfRule type="expression" dxfId="48" priority="1">
      <formula>$F$28=""</formula>
    </cfRule>
  </conditionalFormatting>
  <hyperlinks>
    <hyperlink ref="F3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showGridLines="0" view="pageBreakPreview" zoomScaleNormal="100" zoomScaleSheetLayoutView="100" workbookViewId="0">
      <selection activeCell="F11" sqref="F11:H13"/>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A4" s="157" t="s">
        <v>137</v>
      </c>
      <c r="B4" s="157"/>
      <c r="C4" s="157"/>
      <c r="D4" s="157"/>
      <c r="E4" s="157"/>
      <c r="F4" s="157"/>
      <c r="G4" s="157"/>
      <c r="H4" s="157"/>
    </row>
    <row r="6" spans="1:10" x14ac:dyDescent="0.4">
      <c r="G6" s="54"/>
      <c r="H6" s="74">
        <v>45078</v>
      </c>
      <c r="I6" s="27" t="str">
        <f>IF(H6="","未入力","")</f>
        <v/>
      </c>
      <c r="J6" s="5" t="s">
        <v>134</v>
      </c>
    </row>
    <row r="8" spans="1:10" x14ac:dyDescent="0.4">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鳥取県農林水産部森林・林業振興局県産材・林産振興課長　様</v>
      </c>
    </row>
    <row r="11" spans="1:10" ht="27.75" customHeight="1" x14ac:dyDescent="0.4">
      <c r="E11" s="5" t="s">
        <v>124</v>
      </c>
      <c r="F11" s="158" t="str">
        <f>IF(③計画承認申請書!F11="","",③計画承認申請書!F11)</f>
        <v>鳥取市東町１丁目２２０</v>
      </c>
      <c r="G11" s="158"/>
      <c r="H11" s="158"/>
      <c r="I11" s="27" t="str">
        <f>IF(F11="","未入力","")</f>
        <v/>
      </c>
      <c r="J11" s="5" t="s">
        <v>129</v>
      </c>
    </row>
    <row r="12" spans="1:10" ht="27.75" customHeight="1" x14ac:dyDescent="0.4">
      <c r="D12" s="53" t="s">
        <v>122</v>
      </c>
      <c r="E12" s="5" t="s">
        <v>125</v>
      </c>
      <c r="F12" s="158" t="str">
        <f>IF(③計画承認申請書!F12="","",③計画承認申請書!F12)</f>
        <v>株式会社鳥米</v>
      </c>
      <c r="G12" s="158"/>
      <c r="H12" s="158"/>
      <c r="I12" s="27" t="str">
        <f t="shared" ref="I12:I13" si="0">IF(F12="","未入力","")</f>
        <v/>
      </c>
      <c r="J12" s="5" t="s">
        <v>130</v>
      </c>
    </row>
    <row r="13" spans="1:10" ht="27.75" customHeight="1" x14ac:dyDescent="0.4">
      <c r="E13" s="5" t="s">
        <v>123</v>
      </c>
      <c r="F13" s="158" t="str">
        <f>IF(③計画承認申請書!F13="","",③計画承認申請書!F13)</f>
        <v>代表取締役　県産材　花子</v>
      </c>
      <c r="G13" s="158"/>
      <c r="H13" s="158"/>
      <c r="I13" s="27" t="str">
        <f t="shared" si="0"/>
        <v/>
      </c>
      <c r="J13" s="5" t="s">
        <v>131</v>
      </c>
    </row>
    <row r="17" spans="1:10" x14ac:dyDescent="0.4">
      <c r="A17" s="158" t="s">
        <v>136</v>
      </c>
      <c r="B17" s="158"/>
      <c r="C17" s="158"/>
      <c r="D17" s="158"/>
      <c r="E17" s="158"/>
      <c r="F17" s="158"/>
      <c r="G17" s="158"/>
      <c r="H17" s="158"/>
    </row>
    <row r="18" spans="1:10" x14ac:dyDescent="0.4">
      <c r="A18" s="158"/>
      <c r="B18" s="158"/>
      <c r="C18" s="158"/>
      <c r="D18" s="158"/>
      <c r="E18" s="158"/>
      <c r="F18" s="158"/>
      <c r="G18" s="158"/>
      <c r="H18" s="158"/>
    </row>
    <row r="26" spans="1:10" x14ac:dyDescent="0.4">
      <c r="E26" s="5" t="s">
        <v>133</v>
      </c>
    </row>
    <row r="27" spans="1:10" ht="31.5" customHeight="1" x14ac:dyDescent="0.4">
      <c r="E27" s="43" t="s">
        <v>120</v>
      </c>
      <c r="F27" s="140" t="str">
        <f>IF(③計画承認申請書!F27="","",③計画承認申請書!F27)</f>
        <v>林産　太郎</v>
      </c>
      <c r="G27" s="140"/>
      <c r="H27" s="140"/>
      <c r="I27" s="27" t="str">
        <f t="shared" ref="I27:I30" si="1">IF(F27="","未入力","")</f>
        <v/>
      </c>
      <c r="J27" s="5" t="s">
        <v>138</v>
      </c>
    </row>
    <row r="28" spans="1:10" ht="31.5" customHeight="1" x14ac:dyDescent="0.4">
      <c r="E28" s="43" t="s">
        <v>121</v>
      </c>
      <c r="F28" s="140" t="str">
        <f>IF(③計画承認申請書!F28="","",③計画承認申請書!F28)</f>
        <v>株式会社鳥米総務部係長</v>
      </c>
      <c r="G28" s="140"/>
      <c r="H28" s="140"/>
      <c r="I28" s="27" t="str">
        <f t="shared" si="1"/>
        <v/>
      </c>
      <c r="J28" s="5" t="s">
        <v>139</v>
      </c>
    </row>
    <row r="29" spans="1:10" ht="18" customHeight="1" x14ac:dyDescent="0.4">
      <c r="E29" s="160" t="s">
        <v>132</v>
      </c>
      <c r="F29" s="161" t="str">
        <f>IF(③計画承認申請書!F29="","",③計画承認申請書!F29)</f>
        <v>０８５７－２６－７１１１</v>
      </c>
      <c r="G29" s="162"/>
      <c r="H29" s="163"/>
      <c r="I29" s="27" t="str">
        <f t="shared" si="1"/>
        <v/>
      </c>
      <c r="J29" s="5" t="s">
        <v>140</v>
      </c>
    </row>
    <row r="30" spans="1:10" ht="18" customHeight="1" x14ac:dyDescent="0.4">
      <c r="E30" s="160"/>
      <c r="F30" s="164" t="str">
        <f>IF(③計画承認申請書!F30="","",③計画承認申請書!F30)</f>
        <v>torikome@kensan.com</v>
      </c>
      <c r="G30" s="165"/>
      <c r="H30" s="166"/>
      <c r="I30" s="27" t="str">
        <f t="shared" si="1"/>
        <v/>
      </c>
      <c r="J30" s="5" t="s">
        <v>141</v>
      </c>
    </row>
  </sheetData>
  <sheetProtection algorithmName="SHA-512" hashValue="ZcA5Wu60TWwMiLHfuWc+5lIqyanaXOfcfrxfjvRDmRqqhbPcX4d2zzIzRRHc5w1gdqYNjZMU3J7WofdK1JhMvw==" saltValue="SEW7KeVnPhJjBSlMLDoH/Q==" spinCount="100000" sheet="1" objects="1" scenarios="1"/>
  <mergeCells count="10">
    <mergeCell ref="F28:H28"/>
    <mergeCell ref="E29:E30"/>
    <mergeCell ref="F29:H29"/>
    <mergeCell ref="F30:H30"/>
    <mergeCell ref="A4:H4"/>
    <mergeCell ref="F11:H11"/>
    <mergeCell ref="F12:H12"/>
    <mergeCell ref="F13:H13"/>
    <mergeCell ref="A17:H18"/>
    <mergeCell ref="F27:H27"/>
  </mergeCells>
  <phoneticPr fontId="2"/>
  <conditionalFormatting sqref="H6">
    <cfRule type="expression" dxfId="47" priority="9">
      <formula>$H$6=""</formula>
    </cfRule>
  </conditionalFormatting>
  <conditionalFormatting sqref="F11">
    <cfRule type="expression" dxfId="46" priority="8">
      <formula>$F$11=""</formula>
    </cfRule>
  </conditionalFormatting>
  <conditionalFormatting sqref="F29:H29">
    <cfRule type="expression" dxfId="45" priority="6">
      <formula>$F$29=""</formula>
    </cfRule>
  </conditionalFormatting>
  <conditionalFormatting sqref="F30:H30">
    <cfRule type="expression" dxfId="44" priority="5">
      <formula>$F$30=""</formula>
    </cfRule>
  </conditionalFormatting>
  <conditionalFormatting sqref="F12">
    <cfRule type="expression" dxfId="43" priority="4">
      <formula>$F$12=""</formula>
    </cfRule>
  </conditionalFormatting>
  <conditionalFormatting sqref="F13:H13">
    <cfRule type="expression" dxfId="42" priority="3">
      <formula>$F$13=""</formula>
    </cfRule>
  </conditionalFormatting>
  <conditionalFormatting sqref="F27:H27">
    <cfRule type="expression" dxfId="41" priority="2">
      <formula>$F$27=""</formula>
    </cfRule>
  </conditionalFormatting>
  <conditionalFormatting sqref="F28:H28">
    <cfRule type="expression" dxfId="40" priority="1">
      <formula>$F$28=""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showGridLines="0" view="pageBreakPreview" topLeftCell="A6" zoomScaleNormal="100" zoomScaleSheetLayoutView="100" workbookViewId="0">
      <selection activeCell="C28" sqref="C28"/>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G4" s="54"/>
      <c r="H4" s="74">
        <v>45056</v>
      </c>
      <c r="I4" s="27" t="str">
        <f>IF(H4="","未入力","")</f>
        <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鳥取県知事　様</v>
      </c>
    </row>
    <row r="9" spans="1:10" ht="27.75" customHeight="1" x14ac:dyDescent="0.4">
      <c r="E9" s="5" t="s">
        <v>124</v>
      </c>
      <c r="F9" s="158" t="str">
        <f>IF(③計画承認申請書!F11="","",③計画承認申請書!F11)</f>
        <v>鳥取市東町１丁目２２０</v>
      </c>
      <c r="G9" s="158"/>
      <c r="H9" s="158"/>
      <c r="I9" s="27" t="str">
        <f>IF(F9="","未入力","")</f>
        <v/>
      </c>
      <c r="J9" s="5" t="s">
        <v>129</v>
      </c>
    </row>
    <row r="10" spans="1:10" ht="27.75" customHeight="1" x14ac:dyDescent="0.4">
      <c r="D10" s="53" t="s">
        <v>122</v>
      </c>
      <c r="E10" s="5" t="s">
        <v>125</v>
      </c>
      <c r="F10" s="158" t="str">
        <f>IF(③計画承認申請書!F12="","",③計画承認申請書!F12)</f>
        <v>株式会社鳥米</v>
      </c>
      <c r="G10" s="158"/>
      <c r="H10" s="158"/>
      <c r="I10" s="27" t="str">
        <f t="shared" ref="I10:I11" si="0">IF(F10="","未入力","")</f>
        <v/>
      </c>
      <c r="J10" s="5" t="s">
        <v>130</v>
      </c>
    </row>
    <row r="11" spans="1:10" ht="27.75" customHeight="1" x14ac:dyDescent="0.4">
      <c r="E11" s="5" t="s">
        <v>123</v>
      </c>
      <c r="F11" s="158" t="str">
        <f>IF(③計画承認申請書!F13="","",③計画承認申請書!F13)</f>
        <v>代表取締役　県産材　花子</v>
      </c>
      <c r="G11" s="158"/>
      <c r="H11" s="158"/>
      <c r="I11" s="27" t="str">
        <f t="shared" si="0"/>
        <v/>
      </c>
      <c r="J11" s="5" t="s">
        <v>131</v>
      </c>
    </row>
    <row r="15" spans="1:10" x14ac:dyDescent="0.4">
      <c r="A15" s="157" t="s">
        <v>183</v>
      </c>
      <c r="B15" s="157"/>
      <c r="C15" s="157"/>
      <c r="D15" s="157"/>
      <c r="E15" s="157"/>
      <c r="F15" s="157"/>
      <c r="G15" s="157"/>
      <c r="H15" s="157"/>
    </row>
    <row r="17" spans="1:10" x14ac:dyDescent="0.4">
      <c r="A17" s="158" t="s">
        <v>142</v>
      </c>
      <c r="B17" s="158"/>
      <c r="C17" s="158"/>
      <c r="D17" s="158"/>
      <c r="E17" s="158"/>
      <c r="F17" s="158"/>
      <c r="G17" s="158"/>
      <c r="H17" s="158"/>
    </row>
    <row r="18" spans="1:10" x14ac:dyDescent="0.4">
      <c r="A18" s="158"/>
      <c r="B18" s="158"/>
      <c r="C18" s="158"/>
      <c r="D18" s="158"/>
      <c r="E18" s="158"/>
      <c r="F18" s="158"/>
      <c r="G18" s="158"/>
      <c r="H18" s="158"/>
    </row>
    <row r="20" spans="1:10" ht="21.75" customHeight="1" x14ac:dyDescent="0.4">
      <c r="A20" s="167" t="s">
        <v>143</v>
      </c>
      <c r="B20" s="134"/>
      <c r="C20" s="168"/>
      <c r="D20" s="167" t="s">
        <v>147</v>
      </c>
      <c r="E20" s="134"/>
      <c r="F20" s="134"/>
      <c r="G20" s="134"/>
      <c r="H20" s="168"/>
    </row>
    <row r="21" spans="1:10" ht="21.75" customHeight="1" x14ac:dyDescent="0.4">
      <c r="A21" s="167" t="s">
        <v>144</v>
      </c>
      <c r="B21" s="134"/>
      <c r="C21" s="168"/>
      <c r="D21" s="175">
        <f>'②赤色セルに入力　実施計画（報告）書'!G46+'②赤色セルに入力　実施計画（報告）書'!A57</f>
        <v>1159258</v>
      </c>
      <c r="E21" s="176"/>
      <c r="F21" s="176"/>
      <c r="G21" s="176"/>
      <c r="H21" s="177"/>
    </row>
    <row r="22" spans="1:10" ht="25.5" customHeight="1" x14ac:dyDescent="0.4">
      <c r="A22" s="167" t="s">
        <v>145</v>
      </c>
      <c r="B22" s="134"/>
      <c r="C22" s="168"/>
      <c r="D22" s="175">
        <f>'②赤色セルに入力　実施計画（報告）書'!G47+'②赤色セルに入力　実施計画（報告）書'!F57</f>
        <v>1000000</v>
      </c>
      <c r="E22" s="176"/>
      <c r="F22" s="176"/>
      <c r="G22" s="176"/>
      <c r="H22" s="177"/>
    </row>
    <row r="23" spans="1:10" ht="24" customHeight="1" x14ac:dyDescent="0.4">
      <c r="A23" s="169" t="s">
        <v>146</v>
      </c>
      <c r="B23" s="170"/>
      <c r="C23" s="171"/>
      <c r="D23" s="178" t="s">
        <v>148</v>
      </c>
      <c r="E23" s="179"/>
      <c r="F23" s="179"/>
      <c r="G23" s="179"/>
      <c r="H23" s="180"/>
    </row>
    <row r="24" spans="1:10" ht="24" customHeight="1" x14ac:dyDescent="0.4">
      <c r="A24" s="172"/>
      <c r="B24" s="173"/>
      <c r="C24" s="174"/>
      <c r="D24" s="181"/>
      <c r="E24" s="182"/>
      <c r="F24" s="182"/>
      <c r="G24" s="182"/>
      <c r="H24" s="183"/>
    </row>
    <row r="25" spans="1:10" ht="42" customHeight="1" x14ac:dyDescent="0.4">
      <c r="A25" s="56"/>
      <c r="B25" s="57"/>
      <c r="C25" s="57"/>
      <c r="D25" s="57"/>
      <c r="E25" s="57"/>
      <c r="F25" s="57"/>
      <c r="G25" s="57"/>
      <c r="H25" s="57"/>
    </row>
    <row r="26" spans="1:10" ht="42" customHeight="1" x14ac:dyDescent="0.4">
      <c r="A26" s="56"/>
      <c r="B26" s="57"/>
      <c r="C26" s="57"/>
      <c r="D26" s="57"/>
      <c r="E26" s="57"/>
      <c r="F26" s="57"/>
      <c r="G26" s="57"/>
      <c r="H26" s="57"/>
    </row>
    <row r="27" spans="1:10" x14ac:dyDescent="0.4">
      <c r="E27" s="5" t="s">
        <v>133</v>
      </c>
    </row>
    <row r="28" spans="1:10" ht="31.5" customHeight="1" x14ac:dyDescent="0.4">
      <c r="E28" s="51" t="s">
        <v>120</v>
      </c>
      <c r="F28" s="140" t="str">
        <f>IF(③計画承認申請書!F27="","",③計画承認申請書!F27)</f>
        <v>林産　太郎</v>
      </c>
      <c r="G28" s="140"/>
      <c r="H28" s="140"/>
      <c r="I28" s="27" t="str">
        <f t="shared" ref="I28:I31" si="1">IF(F28="","未入力","")</f>
        <v/>
      </c>
      <c r="J28" s="5" t="s">
        <v>138</v>
      </c>
    </row>
    <row r="29" spans="1:10" ht="31.5" customHeight="1" x14ac:dyDescent="0.4">
      <c r="E29" s="51" t="s">
        <v>121</v>
      </c>
      <c r="F29" s="140" t="str">
        <f>IF(③計画承認申請書!F28="","",③計画承認申請書!F28)</f>
        <v>株式会社鳥米総務部係長</v>
      </c>
      <c r="G29" s="140"/>
      <c r="H29" s="140"/>
      <c r="I29" s="27" t="str">
        <f t="shared" si="1"/>
        <v/>
      </c>
      <c r="J29" s="5" t="s">
        <v>139</v>
      </c>
    </row>
    <row r="30" spans="1:10" ht="18" customHeight="1" x14ac:dyDescent="0.4">
      <c r="E30" s="160" t="s">
        <v>132</v>
      </c>
      <c r="F30" s="161" t="str">
        <f>IF(③計画承認申請書!F29="","",③計画承認申請書!F29)</f>
        <v>０８５７－２６－７１１１</v>
      </c>
      <c r="G30" s="162"/>
      <c r="H30" s="163"/>
      <c r="I30" s="27" t="str">
        <f t="shared" si="1"/>
        <v/>
      </c>
      <c r="J30" s="5" t="s">
        <v>140</v>
      </c>
    </row>
    <row r="31" spans="1:10" ht="18" customHeight="1" x14ac:dyDescent="0.4">
      <c r="E31" s="160"/>
      <c r="F31" s="164" t="str">
        <f>IF(③計画承認申請書!F30="","",③計画承認申請書!F30)</f>
        <v>torikome@kensan.com</v>
      </c>
      <c r="G31" s="165"/>
      <c r="H31" s="166"/>
      <c r="I31" s="27" t="str">
        <f t="shared" si="1"/>
        <v/>
      </c>
      <c r="J31" s="5" t="s">
        <v>141</v>
      </c>
    </row>
  </sheetData>
  <sheetProtection algorithmName="SHA-512" hashValue="LxFIOpyxXRSCqfnYzDGLFcsvAbIyv6GBeBO7hoBbxuo3Bz5detzTyu8yzJxRHTEa3OKb5SGIqMr6j5idIbGJYw==" saltValue="G46N1CToQtD72XT48ptjyw==" spinCount="100000" sheet="1" objects="1" scenarios="1"/>
  <mergeCells count="18">
    <mergeCell ref="F9:H9"/>
    <mergeCell ref="F10:H10"/>
    <mergeCell ref="F11:H11"/>
    <mergeCell ref="A17:H18"/>
    <mergeCell ref="D21:H21"/>
    <mergeCell ref="E30:E31"/>
    <mergeCell ref="F30:H30"/>
    <mergeCell ref="F31:H31"/>
    <mergeCell ref="A15:H15"/>
    <mergeCell ref="A20:C20"/>
    <mergeCell ref="A21:C21"/>
    <mergeCell ref="A22:C22"/>
    <mergeCell ref="A23:C24"/>
    <mergeCell ref="D20:H20"/>
    <mergeCell ref="F28:H28"/>
    <mergeCell ref="F29:H29"/>
    <mergeCell ref="D22:H22"/>
    <mergeCell ref="D23:H24"/>
  </mergeCells>
  <phoneticPr fontId="2"/>
  <conditionalFormatting sqref="F29:H29">
    <cfRule type="expression" dxfId="39" priority="1">
      <formula>$F$29=""</formula>
    </cfRule>
  </conditionalFormatting>
  <conditionalFormatting sqref="F9">
    <cfRule type="expression" dxfId="38" priority="7">
      <formula>$F$9=""</formula>
    </cfRule>
  </conditionalFormatting>
  <conditionalFormatting sqref="F30:H30">
    <cfRule type="expression" dxfId="37" priority="6">
      <formula>$F$30=""</formula>
    </cfRule>
  </conditionalFormatting>
  <conditionalFormatting sqref="F31:H31">
    <cfRule type="expression" dxfId="36" priority="5">
      <formula>$F$31=""</formula>
    </cfRule>
  </conditionalFormatting>
  <conditionalFormatting sqref="F10">
    <cfRule type="expression" dxfId="35" priority="4">
      <formula>$F$10=""</formula>
    </cfRule>
  </conditionalFormatting>
  <conditionalFormatting sqref="F11:H11">
    <cfRule type="expression" dxfId="34" priority="3">
      <formula>$F$11=""</formula>
    </cfRule>
  </conditionalFormatting>
  <conditionalFormatting sqref="F28:H28">
    <cfRule type="expression" dxfId="33" priority="2">
      <formula>$F$28=""</formula>
    </cfRule>
  </conditionalFormatting>
  <conditionalFormatting sqref="H4">
    <cfRule type="expression" dxfId="32"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7"/>
  <sheetViews>
    <sheetView showGridLines="0" view="pageBreakPreview" zoomScaleNormal="100" zoomScaleSheetLayoutView="100" workbookViewId="0">
      <selection activeCell="D27" sqref="D27:H28"/>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169</v>
      </c>
    </row>
    <row r="4" spans="1:10" x14ac:dyDescent="0.4">
      <c r="G4" s="54"/>
      <c r="H4" s="74">
        <v>45168</v>
      </c>
      <c r="I4" s="27" t="str">
        <f>IF(H4="","未入力","")</f>
        <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鳥取県知事　様</v>
      </c>
    </row>
    <row r="9" spans="1:10" ht="27.75" customHeight="1" x14ac:dyDescent="0.4">
      <c r="E9" s="5" t="s">
        <v>124</v>
      </c>
      <c r="F9" s="158" t="str">
        <f>IF(③計画承認申請書!F11="","",③計画承認申請書!F11)</f>
        <v>鳥取市東町１丁目２２０</v>
      </c>
      <c r="G9" s="158"/>
      <c r="H9" s="158"/>
      <c r="I9" s="27" t="str">
        <f>IF(F9="","未入力","")</f>
        <v/>
      </c>
      <c r="J9" s="5" t="s">
        <v>129</v>
      </c>
    </row>
    <row r="10" spans="1:10" ht="27.75" customHeight="1" x14ac:dyDescent="0.4">
      <c r="D10" s="53" t="s">
        <v>122</v>
      </c>
      <c r="E10" s="5" t="s">
        <v>125</v>
      </c>
      <c r="F10" s="158" t="str">
        <f>IF(③計画承認申請書!F12="","",③計画承認申請書!F12)</f>
        <v>株式会社鳥米</v>
      </c>
      <c r="G10" s="158"/>
      <c r="H10" s="158"/>
      <c r="I10" s="27" t="str">
        <f t="shared" ref="I10:I11" si="0">IF(F10="","未入力","")</f>
        <v/>
      </c>
      <c r="J10" s="5" t="s">
        <v>130</v>
      </c>
    </row>
    <row r="11" spans="1:10" ht="27.75" customHeight="1" x14ac:dyDescent="0.4">
      <c r="E11" s="5" t="s">
        <v>123</v>
      </c>
      <c r="F11" s="158" t="str">
        <f>IF(③計画承認申請書!F13="","",③計画承認申請書!F13)</f>
        <v>代表取締役　県産材　花子</v>
      </c>
      <c r="G11" s="158"/>
      <c r="H11" s="158"/>
      <c r="I11" s="27" t="str">
        <f t="shared" si="0"/>
        <v/>
      </c>
      <c r="J11" s="5" t="s">
        <v>131</v>
      </c>
    </row>
    <row r="15" spans="1:10" x14ac:dyDescent="0.4">
      <c r="A15" s="157" t="s">
        <v>184</v>
      </c>
      <c r="B15" s="157"/>
      <c r="C15" s="157"/>
      <c r="D15" s="157"/>
      <c r="E15" s="157"/>
      <c r="F15" s="157"/>
      <c r="G15" s="157"/>
      <c r="H15" s="157"/>
    </row>
    <row r="17" spans="1:16" ht="17.25" customHeight="1" x14ac:dyDescent="0.4">
      <c r="A17" s="158" t="str">
        <f>CONCATENATE("　",M17,"第",M18,"号",P17)</f>
        <v>　令和５年４月１０日第２０２３０００００００１号による交付決定に係る事業について、下記のとおり変更したいので、鳥取県補助金等交付規則第１２条第３項の規定により申請します。</v>
      </c>
      <c r="B17" s="158"/>
      <c r="C17" s="158"/>
      <c r="D17" s="158"/>
      <c r="E17" s="158"/>
      <c r="F17" s="158"/>
      <c r="G17" s="158"/>
      <c r="H17" s="158"/>
      <c r="M17" s="58" t="str">
        <f>'①最初に黄色セル選択、赤色セルに入力　関連情報入力シート'!D23</f>
        <v>令和５年４月１０日</v>
      </c>
      <c r="P17" s="5" t="s">
        <v>153</v>
      </c>
    </row>
    <row r="18" spans="1:16" ht="17.25" customHeight="1" x14ac:dyDescent="0.4">
      <c r="A18" s="158"/>
      <c r="B18" s="158"/>
      <c r="C18" s="158"/>
      <c r="D18" s="158"/>
      <c r="E18" s="158"/>
      <c r="F18" s="158"/>
      <c r="G18" s="158"/>
      <c r="H18" s="158"/>
      <c r="M18" s="5" t="str">
        <f>'①最初に黄色セル選択、赤色セルに入力　関連情報入力シート'!D24</f>
        <v>２０２３０００００００１</v>
      </c>
    </row>
    <row r="19" spans="1:16" x14ac:dyDescent="0.4">
      <c r="A19" s="158"/>
      <c r="B19" s="158"/>
      <c r="C19" s="158"/>
      <c r="D19" s="158"/>
      <c r="E19" s="158"/>
      <c r="F19" s="158"/>
      <c r="G19" s="158"/>
      <c r="H19" s="158"/>
    </row>
    <row r="20" spans="1:16" x14ac:dyDescent="0.4">
      <c r="A20" s="52"/>
      <c r="B20" s="52"/>
      <c r="C20" s="52"/>
      <c r="D20" s="52"/>
      <c r="E20" s="52"/>
      <c r="F20" s="52"/>
      <c r="G20" s="52"/>
      <c r="H20" s="52"/>
    </row>
    <row r="21" spans="1:16" ht="17.25" customHeight="1" x14ac:dyDescent="0.4">
      <c r="A21" s="188" t="s">
        <v>154</v>
      </c>
      <c r="B21" s="188"/>
      <c r="C21" s="188"/>
      <c r="D21" s="188"/>
      <c r="E21" s="188"/>
      <c r="F21" s="188"/>
      <c r="G21" s="188"/>
      <c r="H21" s="188"/>
    </row>
    <row r="23" spans="1:16" ht="21.75" customHeight="1" x14ac:dyDescent="0.4">
      <c r="A23" s="167" t="s">
        <v>143</v>
      </c>
      <c r="B23" s="134"/>
      <c r="C23" s="168"/>
      <c r="D23" s="167" t="s">
        <v>147</v>
      </c>
      <c r="E23" s="134"/>
      <c r="F23" s="134"/>
      <c r="G23" s="134"/>
      <c r="H23" s="168"/>
    </row>
    <row r="24" spans="1:16" ht="21.75" customHeight="1" x14ac:dyDescent="0.4">
      <c r="A24" s="167" t="s">
        <v>155</v>
      </c>
      <c r="B24" s="134"/>
      <c r="C24" s="168"/>
      <c r="D24" s="175">
        <f>'①最初に黄色セル選択、赤色セルに入力　関連情報入力シート'!D20+'①最初に黄色セル選択、赤色セルに入力　関連情報入力シート'!E20</f>
        <v>1000000</v>
      </c>
      <c r="E24" s="176"/>
      <c r="F24" s="176"/>
      <c r="G24" s="176"/>
      <c r="H24" s="177"/>
    </row>
    <row r="25" spans="1:16" ht="25.5" customHeight="1" x14ac:dyDescent="0.4">
      <c r="A25" s="167" t="s">
        <v>156</v>
      </c>
      <c r="B25" s="134"/>
      <c r="C25" s="168"/>
      <c r="D25" s="175">
        <f>'②赤色セルに入力　実施計画（報告）書'!G47+'②赤色セルに入力　実施計画（報告）書'!F57</f>
        <v>1000000</v>
      </c>
      <c r="E25" s="176"/>
      <c r="F25" s="176"/>
      <c r="G25" s="176"/>
      <c r="H25" s="177"/>
    </row>
    <row r="26" spans="1:16" ht="25.5" customHeight="1" x14ac:dyDescent="0.4">
      <c r="A26" s="167" t="s">
        <v>158</v>
      </c>
      <c r="B26" s="134"/>
      <c r="C26" s="168"/>
      <c r="D26" s="175">
        <f>D25-D24</f>
        <v>0</v>
      </c>
      <c r="E26" s="176"/>
      <c r="F26" s="176"/>
      <c r="G26" s="176"/>
      <c r="H26" s="177"/>
    </row>
    <row r="27" spans="1:16" ht="25.5" customHeight="1" x14ac:dyDescent="0.4">
      <c r="A27" s="167" t="s">
        <v>159</v>
      </c>
      <c r="B27" s="134"/>
      <c r="C27" s="168"/>
      <c r="D27" s="185" t="s">
        <v>161</v>
      </c>
      <c r="E27" s="186"/>
      <c r="F27" s="186"/>
      <c r="G27" s="186"/>
      <c r="H27" s="187"/>
    </row>
    <row r="28" spans="1:16" ht="60.75" customHeight="1" x14ac:dyDescent="0.4">
      <c r="A28" s="167" t="s">
        <v>160</v>
      </c>
      <c r="B28" s="134"/>
      <c r="C28" s="168"/>
      <c r="D28" s="184"/>
      <c r="E28" s="136"/>
      <c r="F28" s="136"/>
      <c r="G28" s="136"/>
      <c r="H28" s="137"/>
    </row>
    <row r="29" spans="1:16" ht="24" customHeight="1" x14ac:dyDescent="0.4">
      <c r="A29" s="169" t="s">
        <v>146</v>
      </c>
      <c r="B29" s="170"/>
      <c r="C29" s="171"/>
      <c r="D29" s="178" t="s">
        <v>157</v>
      </c>
      <c r="E29" s="179"/>
      <c r="F29" s="179"/>
      <c r="G29" s="179"/>
      <c r="H29" s="180"/>
    </row>
    <row r="30" spans="1:16" ht="24" customHeight="1" x14ac:dyDescent="0.4">
      <c r="A30" s="172"/>
      <c r="B30" s="173"/>
      <c r="C30" s="174"/>
      <c r="D30" s="181"/>
      <c r="E30" s="182"/>
      <c r="F30" s="182"/>
      <c r="G30" s="182"/>
      <c r="H30" s="183"/>
    </row>
    <row r="31" spans="1:16" ht="12" customHeight="1" x14ac:dyDescent="0.4">
      <c r="A31" s="179"/>
      <c r="B31" s="179"/>
      <c r="C31" s="179"/>
      <c r="D31" s="179"/>
      <c r="E31" s="179"/>
      <c r="F31" s="179"/>
      <c r="G31" s="179"/>
      <c r="H31" s="179"/>
    </row>
    <row r="32" spans="1:16" ht="12.75" customHeight="1" x14ac:dyDescent="0.4">
      <c r="A32" s="56"/>
      <c r="B32" s="57"/>
      <c r="C32" s="57"/>
      <c r="D32" s="57"/>
      <c r="E32" s="57"/>
      <c r="F32" s="57"/>
      <c r="G32" s="57"/>
      <c r="H32" s="57"/>
    </row>
    <row r="33" spans="5:10" x14ac:dyDescent="0.4">
      <c r="E33" s="5" t="s">
        <v>133</v>
      </c>
    </row>
    <row r="34" spans="5:10" ht="31.5" customHeight="1" x14ac:dyDescent="0.4">
      <c r="E34" s="51" t="s">
        <v>120</v>
      </c>
      <c r="F34" s="140" t="str">
        <f>IF(③計画承認申請書!F27="","",③計画承認申請書!F27)</f>
        <v>林産　太郎</v>
      </c>
      <c r="G34" s="140"/>
      <c r="H34" s="140"/>
      <c r="I34" s="27" t="str">
        <f t="shared" ref="I34:I37" si="1">IF(F34="","未入力","")</f>
        <v/>
      </c>
      <c r="J34" s="5" t="s">
        <v>138</v>
      </c>
    </row>
    <row r="35" spans="5:10" ht="31.5" customHeight="1" x14ac:dyDescent="0.4">
      <c r="E35" s="51" t="s">
        <v>121</v>
      </c>
      <c r="F35" s="140" t="str">
        <f>IF(③計画承認申請書!F28="","",③計画承認申請書!F28)</f>
        <v>株式会社鳥米総務部係長</v>
      </c>
      <c r="G35" s="140"/>
      <c r="H35" s="140"/>
      <c r="I35" s="27" t="str">
        <f t="shared" si="1"/>
        <v/>
      </c>
      <c r="J35" s="5" t="s">
        <v>139</v>
      </c>
    </row>
    <row r="36" spans="5:10" ht="18" customHeight="1" x14ac:dyDescent="0.4">
      <c r="E36" s="160" t="s">
        <v>132</v>
      </c>
      <c r="F36" s="161" t="str">
        <f>IF(③計画承認申請書!F29="","",③計画承認申請書!F29)</f>
        <v>０８５７－２６－７１１１</v>
      </c>
      <c r="G36" s="162"/>
      <c r="H36" s="163"/>
      <c r="I36" s="27" t="str">
        <f t="shared" si="1"/>
        <v/>
      </c>
      <c r="J36" s="5" t="s">
        <v>140</v>
      </c>
    </row>
    <row r="37" spans="5:10" ht="18" customHeight="1" x14ac:dyDescent="0.4">
      <c r="E37" s="160"/>
      <c r="F37" s="164" t="str">
        <f>IF(③計画承認申請書!F30="","",③計画承認申請書!F30)</f>
        <v>torikome@kensan.com</v>
      </c>
      <c r="G37" s="165"/>
      <c r="H37" s="166"/>
      <c r="I37" s="27" t="str">
        <f t="shared" si="1"/>
        <v/>
      </c>
      <c r="J37" s="5" t="s">
        <v>141</v>
      </c>
    </row>
  </sheetData>
  <sheetProtection algorithmName="SHA-512" hashValue="tQJ5Sr/aOEV+6NEcODcGfSDOSmEwPuGx0zr6QnT//3PZdIbtDl8JIMCE+yAtahbvGY80mL+ixoSum6wVzatJ3Q==" saltValue="AGP4oKCVxcczMXgIMy6FCw==" spinCount="100000" sheet="1" objects="1" scenarios="1"/>
  <mergeCells count="26">
    <mergeCell ref="A23:C23"/>
    <mergeCell ref="D23:H23"/>
    <mergeCell ref="A21:H21"/>
    <mergeCell ref="F9:H9"/>
    <mergeCell ref="F10:H10"/>
    <mergeCell ref="F11:H11"/>
    <mergeCell ref="A15:H15"/>
    <mergeCell ref="A17:H19"/>
    <mergeCell ref="A31:H31"/>
    <mergeCell ref="A24:C24"/>
    <mergeCell ref="D24:H24"/>
    <mergeCell ref="A25:C25"/>
    <mergeCell ref="D25:H25"/>
    <mergeCell ref="A29:C30"/>
    <mergeCell ref="D29:H30"/>
    <mergeCell ref="D26:H26"/>
    <mergeCell ref="A26:C26"/>
    <mergeCell ref="A28:C28"/>
    <mergeCell ref="D28:H28"/>
    <mergeCell ref="A27:C27"/>
    <mergeCell ref="D27:H27"/>
    <mergeCell ref="F34:H34"/>
    <mergeCell ref="F35:H35"/>
    <mergeCell ref="E36:E37"/>
    <mergeCell ref="F36:H36"/>
    <mergeCell ref="F37:H37"/>
  </mergeCells>
  <phoneticPr fontId="2"/>
  <conditionalFormatting sqref="F35:H35">
    <cfRule type="expression" dxfId="31" priority="1">
      <formula>$F$35=""</formula>
    </cfRule>
  </conditionalFormatting>
  <conditionalFormatting sqref="F9">
    <cfRule type="expression" dxfId="30" priority="7">
      <formula>$F$9=""</formula>
    </cfRule>
  </conditionalFormatting>
  <conditionalFormatting sqref="F36:H36">
    <cfRule type="expression" dxfId="29" priority="6">
      <formula>$F$36=""</formula>
    </cfRule>
  </conditionalFormatting>
  <conditionalFormatting sqref="F37:H37">
    <cfRule type="expression" dxfId="28" priority="5">
      <formula>$F$37=""</formula>
    </cfRule>
  </conditionalFormatting>
  <conditionalFormatting sqref="F10">
    <cfRule type="expression" dxfId="27" priority="4">
      <formula>$F$10=""</formula>
    </cfRule>
  </conditionalFormatting>
  <conditionalFormatting sqref="F11:H11">
    <cfRule type="expression" dxfId="26" priority="3">
      <formula>$F$11=""</formula>
    </cfRule>
  </conditionalFormatting>
  <conditionalFormatting sqref="F34:H34">
    <cfRule type="expression" dxfId="25" priority="2">
      <formula>$F$34=""</formula>
    </cfRule>
  </conditionalFormatting>
  <conditionalFormatting sqref="H4">
    <cfRule type="expression" dxfId="24"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7"/>
  <sheetViews>
    <sheetView showGridLines="0" view="pageBreakPreview" zoomScaleNormal="100" zoomScaleSheetLayoutView="100" workbookViewId="0">
      <selection activeCell="F9" sqref="F9:H9"/>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169</v>
      </c>
    </row>
    <row r="4" spans="1:10" x14ac:dyDescent="0.4">
      <c r="G4" s="54"/>
      <c r="H4" s="74">
        <v>45170</v>
      </c>
      <c r="I4" s="27" t="str">
        <f>IF(H4="","未入力","")</f>
        <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鳥取県知事　様</v>
      </c>
    </row>
    <row r="9" spans="1:10" ht="27.75" customHeight="1" x14ac:dyDescent="0.4">
      <c r="E9" s="5" t="s">
        <v>124</v>
      </c>
      <c r="F9" s="158" t="str">
        <f>IF(③計画承認申請書!F11="","",③計画承認申請書!F11)</f>
        <v>鳥取市東町１丁目２２０</v>
      </c>
      <c r="G9" s="158"/>
      <c r="H9" s="158"/>
      <c r="I9" s="27" t="str">
        <f>IF(F9="","未入力","")</f>
        <v/>
      </c>
      <c r="J9" s="5" t="s">
        <v>129</v>
      </c>
    </row>
    <row r="10" spans="1:10" ht="27.75" customHeight="1" x14ac:dyDescent="0.4">
      <c r="D10" s="53" t="s">
        <v>122</v>
      </c>
      <c r="E10" s="5" t="s">
        <v>125</v>
      </c>
      <c r="F10" s="158" t="str">
        <f>IF(③計画承認申請書!F12="","",③計画承認申請書!F12)</f>
        <v>株式会社鳥米</v>
      </c>
      <c r="G10" s="158"/>
      <c r="H10" s="158"/>
      <c r="I10" s="27" t="str">
        <f t="shared" ref="I10:I11" si="0">IF(F10="","未入力","")</f>
        <v/>
      </c>
      <c r="J10" s="5" t="s">
        <v>130</v>
      </c>
    </row>
    <row r="11" spans="1:10" ht="27.75" customHeight="1" x14ac:dyDescent="0.4">
      <c r="E11" s="5" t="s">
        <v>123</v>
      </c>
      <c r="F11" s="158" t="str">
        <f>IF(③計画承認申請書!F13="","",③計画承認申請書!F13)</f>
        <v>代表取締役　県産材　花子</v>
      </c>
      <c r="G11" s="158"/>
      <c r="H11" s="158"/>
      <c r="I11" s="27" t="str">
        <f t="shared" si="0"/>
        <v/>
      </c>
      <c r="J11" s="5" t="s">
        <v>131</v>
      </c>
    </row>
    <row r="15" spans="1:10" x14ac:dyDescent="0.4">
      <c r="A15" s="157" t="s">
        <v>185</v>
      </c>
      <c r="B15" s="157"/>
      <c r="C15" s="157"/>
      <c r="D15" s="157"/>
      <c r="E15" s="157"/>
      <c r="F15" s="157"/>
      <c r="G15" s="157"/>
      <c r="H15" s="157"/>
    </row>
    <row r="17" spans="1:16" ht="17.25" customHeight="1" x14ac:dyDescent="0.4">
      <c r="A17" s="158" t="str">
        <f>CONCATENATE("　",M17,"第",M18,"号",P17)</f>
        <v>　令和５年４月１０日第２０２３０００００００１号による交付決定に係る事業について、下記のとおり廃止したいので、鳥取県補助金等交付規則第１２条第３項の規定により申請します。</v>
      </c>
      <c r="B17" s="158"/>
      <c r="C17" s="158"/>
      <c r="D17" s="158"/>
      <c r="E17" s="158"/>
      <c r="F17" s="158"/>
      <c r="G17" s="158"/>
      <c r="H17" s="158"/>
      <c r="M17" s="58" t="str">
        <f>'①最初に黄色セル選択、赤色セルに入力　関連情報入力シート'!D23</f>
        <v>令和５年４月１０日</v>
      </c>
      <c r="P17" s="5" t="s">
        <v>162</v>
      </c>
    </row>
    <row r="18" spans="1:16" ht="17.25" customHeight="1" x14ac:dyDescent="0.4">
      <c r="A18" s="158"/>
      <c r="B18" s="158"/>
      <c r="C18" s="158"/>
      <c r="D18" s="158"/>
      <c r="E18" s="158"/>
      <c r="F18" s="158"/>
      <c r="G18" s="158"/>
      <c r="H18" s="158"/>
      <c r="M18" s="5" t="str">
        <f>'①最初に黄色セル選択、赤色セルに入力　関連情報入力シート'!D24</f>
        <v>２０２３０００００００１</v>
      </c>
    </row>
    <row r="19" spans="1:16" x14ac:dyDescent="0.4">
      <c r="A19" s="158"/>
      <c r="B19" s="158"/>
      <c r="C19" s="158"/>
      <c r="D19" s="158"/>
      <c r="E19" s="158"/>
      <c r="F19" s="158"/>
      <c r="G19" s="158"/>
      <c r="H19" s="158"/>
    </row>
    <row r="20" spans="1:16" x14ac:dyDescent="0.4">
      <c r="A20" s="52"/>
      <c r="B20" s="52"/>
      <c r="C20" s="52"/>
      <c r="D20" s="52"/>
      <c r="E20" s="52"/>
      <c r="F20" s="52"/>
      <c r="G20" s="52"/>
      <c r="H20" s="52"/>
    </row>
    <row r="21" spans="1:16" ht="17.25" customHeight="1" x14ac:dyDescent="0.4">
      <c r="A21" s="188" t="s">
        <v>154</v>
      </c>
      <c r="B21" s="188"/>
      <c r="C21" s="188"/>
      <c r="D21" s="188"/>
      <c r="E21" s="188"/>
      <c r="F21" s="188"/>
      <c r="G21" s="188"/>
      <c r="H21" s="188"/>
    </row>
    <row r="23" spans="1:16" ht="21.75" customHeight="1" x14ac:dyDescent="0.4">
      <c r="A23" s="167" t="s">
        <v>143</v>
      </c>
      <c r="B23" s="134"/>
      <c r="C23" s="168"/>
      <c r="D23" s="167" t="s">
        <v>147</v>
      </c>
      <c r="E23" s="134"/>
      <c r="F23" s="134"/>
      <c r="G23" s="134"/>
      <c r="H23" s="168"/>
    </row>
    <row r="24" spans="1:16" ht="21.75" customHeight="1" x14ac:dyDescent="0.4">
      <c r="A24" s="167" t="s">
        <v>155</v>
      </c>
      <c r="B24" s="134"/>
      <c r="C24" s="168"/>
      <c r="D24" s="175">
        <f>'①最初に黄色セル選択、赤色セルに入力　関連情報入力シート'!D20+'①最初に黄色セル選択、赤色セルに入力　関連情報入力シート'!E20</f>
        <v>1000000</v>
      </c>
      <c r="E24" s="176"/>
      <c r="F24" s="176"/>
      <c r="G24" s="176"/>
      <c r="H24" s="177"/>
    </row>
    <row r="25" spans="1:16" ht="25.5" customHeight="1" x14ac:dyDescent="0.4">
      <c r="A25" s="167" t="s">
        <v>167</v>
      </c>
      <c r="B25" s="134"/>
      <c r="C25" s="168"/>
      <c r="D25" s="175">
        <f>'②赤色セルに入力　実施計画（報告）書'!H47+'②赤色セルに入力　実施計画（報告）書'!G57</f>
        <v>0</v>
      </c>
      <c r="E25" s="176"/>
      <c r="F25" s="176"/>
      <c r="G25" s="176"/>
      <c r="H25" s="177"/>
    </row>
    <row r="26" spans="1:16" ht="25.5" customHeight="1" x14ac:dyDescent="0.4">
      <c r="A26" s="167" t="s">
        <v>158</v>
      </c>
      <c r="B26" s="134"/>
      <c r="C26" s="168"/>
      <c r="D26" s="175">
        <f>D25-D24</f>
        <v>-1000000</v>
      </c>
      <c r="E26" s="176"/>
      <c r="F26" s="176"/>
      <c r="G26" s="176"/>
      <c r="H26" s="177"/>
    </row>
    <row r="27" spans="1:16" ht="25.5" customHeight="1" x14ac:dyDescent="0.4">
      <c r="A27" s="167" t="s">
        <v>166</v>
      </c>
      <c r="B27" s="134"/>
      <c r="C27" s="168"/>
      <c r="D27" s="185" t="s">
        <v>163</v>
      </c>
      <c r="E27" s="186"/>
      <c r="F27" s="186"/>
      <c r="G27" s="186"/>
      <c r="H27" s="187"/>
    </row>
    <row r="28" spans="1:16" ht="60.75" customHeight="1" x14ac:dyDescent="0.4">
      <c r="A28" s="167" t="s">
        <v>165</v>
      </c>
      <c r="B28" s="134"/>
      <c r="C28" s="168"/>
      <c r="D28" s="184"/>
      <c r="E28" s="136"/>
      <c r="F28" s="136"/>
      <c r="G28" s="136"/>
      <c r="H28" s="137"/>
    </row>
    <row r="29" spans="1:16" ht="24" customHeight="1" x14ac:dyDescent="0.4">
      <c r="A29" s="169" t="s">
        <v>146</v>
      </c>
      <c r="B29" s="170"/>
      <c r="C29" s="171"/>
      <c r="D29" s="178" t="s">
        <v>164</v>
      </c>
      <c r="E29" s="179"/>
      <c r="F29" s="179"/>
      <c r="G29" s="179"/>
      <c r="H29" s="180"/>
    </row>
    <row r="30" spans="1:16" ht="24" customHeight="1" x14ac:dyDescent="0.4">
      <c r="A30" s="172"/>
      <c r="B30" s="173"/>
      <c r="C30" s="174"/>
      <c r="D30" s="181"/>
      <c r="E30" s="182"/>
      <c r="F30" s="182"/>
      <c r="G30" s="182"/>
      <c r="H30" s="183"/>
    </row>
    <row r="31" spans="1:16" ht="12" customHeight="1" x14ac:dyDescent="0.4">
      <c r="A31" s="179"/>
      <c r="B31" s="179"/>
      <c r="C31" s="179"/>
      <c r="D31" s="179"/>
      <c r="E31" s="179"/>
      <c r="F31" s="179"/>
      <c r="G31" s="179"/>
      <c r="H31" s="179"/>
    </row>
    <row r="32" spans="1:16" ht="12.75" customHeight="1" x14ac:dyDescent="0.4">
      <c r="A32" s="56"/>
      <c r="B32" s="57"/>
      <c r="C32" s="57"/>
      <c r="D32" s="57"/>
      <c r="E32" s="57"/>
      <c r="F32" s="57"/>
      <c r="G32" s="57"/>
      <c r="H32" s="57"/>
    </row>
    <row r="33" spans="5:10" x14ac:dyDescent="0.4">
      <c r="E33" s="5" t="s">
        <v>133</v>
      </c>
    </row>
    <row r="34" spans="5:10" ht="31.5" customHeight="1" x14ac:dyDescent="0.4">
      <c r="E34" s="51" t="s">
        <v>120</v>
      </c>
      <c r="F34" s="140" t="str">
        <f>IF(③計画承認申請書!F27="","",③計画承認申請書!F27)</f>
        <v>林産　太郎</v>
      </c>
      <c r="G34" s="140"/>
      <c r="H34" s="140"/>
      <c r="I34" s="27" t="str">
        <f t="shared" ref="I34:I37" si="1">IF(F34="","未入力","")</f>
        <v/>
      </c>
      <c r="J34" s="5" t="s">
        <v>138</v>
      </c>
    </row>
    <row r="35" spans="5:10" ht="31.5" customHeight="1" x14ac:dyDescent="0.4">
      <c r="E35" s="51" t="s">
        <v>121</v>
      </c>
      <c r="F35" s="140" t="str">
        <f>IF(③計画承認申請書!F28="","",③計画承認申請書!F28)</f>
        <v>株式会社鳥米総務部係長</v>
      </c>
      <c r="G35" s="140"/>
      <c r="H35" s="140"/>
      <c r="I35" s="27" t="str">
        <f t="shared" si="1"/>
        <v/>
      </c>
      <c r="J35" s="5" t="s">
        <v>139</v>
      </c>
    </row>
    <row r="36" spans="5:10" ht="18" customHeight="1" x14ac:dyDescent="0.4">
      <c r="E36" s="160" t="s">
        <v>132</v>
      </c>
      <c r="F36" s="161" t="str">
        <f>IF(③計画承認申請書!F29="","",③計画承認申請書!F29)</f>
        <v>０８５７－２６－７１１１</v>
      </c>
      <c r="G36" s="162"/>
      <c r="H36" s="163"/>
      <c r="I36" s="27" t="str">
        <f t="shared" si="1"/>
        <v/>
      </c>
      <c r="J36" s="5" t="s">
        <v>140</v>
      </c>
    </row>
    <row r="37" spans="5:10" ht="18" customHeight="1" x14ac:dyDescent="0.4">
      <c r="E37" s="160"/>
      <c r="F37" s="164" t="str">
        <f>IF(③計画承認申請書!F30="","",③計画承認申請書!F30)</f>
        <v>torikome@kensan.com</v>
      </c>
      <c r="G37" s="165"/>
      <c r="H37" s="166"/>
      <c r="I37" s="27" t="str">
        <f t="shared" si="1"/>
        <v/>
      </c>
      <c r="J37" s="5" t="s">
        <v>141</v>
      </c>
    </row>
  </sheetData>
  <sheetProtection algorithmName="SHA-512" hashValue="tBhp6Gw/dNW0zKYl9jzwfIx4je/ULkiclHdEx4rkeK1Eng2RtO/IcjDGRSG0vMJdrz7earhL4smX8o8YSiaL5g==" saltValue="trA0t7pvPq1ETXxicUUtjw==" spinCount="100000" sheet="1" objects="1" scenarios="1"/>
  <mergeCells count="26">
    <mergeCell ref="A21:H21"/>
    <mergeCell ref="F9:H9"/>
    <mergeCell ref="F10:H10"/>
    <mergeCell ref="F11:H11"/>
    <mergeCell ref="A15:H15"/>
    <mergeCell ref="A17:H19"/>
    <mergeCell ref="A23:C23"/>
    <mergeCell ref="D23:H23"/>
    <mergeCell ref="A24:C24"/>
    <mergeCell ref="D24:H24"/>
    <mergeCell ref="A25:C25"/>
    <mergeCell ref="D25:H25"/>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s>
  <phoneticPr fontId="2"/>
  <conditionalFormatting sqref="F35:H35">
    <cfRule type="expression" dxfId="23" priority="1">
      <formula>$F$35=""</formula>
    </cfRule>
  </conditionalFormatting>
  <conditionalFormatting sqref="F9">
    <cfRule type="expression" dxfId="22" priority="7">
      <formula>$F$9=""</formula>
    </cfRule>
  </conditionalFormatting>
  <conditionalFormatting sqref="F36:H36">
    <cfRule type="expression" dxfId="21" priority="6">
      <formula>$F$36=""</formula>
    </cfRule>
  </conditionalFormatting>
  <conditionalFormatting sqref="F37:H37">
    <cfRule type="expression" dxfId="20" priority="5">
      <formula>$F$37=""</formula>
    </cfRule>
  </conditionalFormatting>
  <conditionalFormatting sqref="F10">
    <cfRule type="expression" dxfId="19" priority="4">
      <formula>$F$10=""</formula>
    </cfRule>
  </conditionalFormatting>
  <conditionalFormatting sqref="F11:H11">
    <cfRule type="expression" dxfId="18" priority="3">
      <formula>$F$11=""</formula>
    </cfRule>
  </conditionalFormatting>
  <conditionalFormatting sqref="F34:H34">
    <cfRule type="expression" dxfId="17" priority="2">
      <formula>$F$34=""</formula>
    </cfRule>
  </conditionalFormatting>
  <conditionalFormatting sqref="H4">
    <cfRule type="expression" dxfId="16"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6"/>
  <sheetViews>
    <sheetView showGridLines="0" view="pageBreakPreview" topLeftCell="A10" zoomScaleNormal="100" zoomScaleSheetLayoutView="100" workbookViewId="0">
      <selection activeCell="H22" sqref="A22:H36"/>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5" t="s">
        <v>170</v>
      </c>
    </row>
    <row r="4" spans="1:10" x14ac:dyDescent="0.4">
      <c r="G4" s="54"/>
      <c r="H4" s="74">
        <v>45361</v>
      </c>
      <c r="I4" s="27" t="str">
        <f>IF(H4="","未入力","")</f>
        <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鳥取県知事　様</v>
      </c>
    </row>
    <row r="9" spans="1:10" ht="27.75" customHeight="1" x14ac:dyDescent="0.4">
      <c r="E9" s="5" t="s">
        <v>124</v>
      </c>
      <c r="F9" s="158" t="str">
        <f>IF(③計画承認申請書!F11="","",③計画承認申請書!F11)</f>
        <v>鳥取市東町１丁目２２０</v>
      </c>
      <c r="G9" s="158"/>
      <c r="H9" s="158"/>
      <c r="I9" s="27" t="str">
        <f>IF(F9="","未入力","")</f>
        <v/>
      </c>
      <c r="J9" s="5" t="s">
        <v>129</v>
      </c>
    </row>
    <row r="10" spans="1:10" ht="27.75" customHeight="1" x14ac:dyDescent="0.4">
      <c r="D10" s="53" t="s">
        <v>122</v>
      </c>
      <c r="E10" s="5" t="s">
        <v>125</v>
      </c>
      <c r="F10" s="158" t="str">
        <f>IF(③計画承認申請書!F12="","",③計画承認申請書!F12)</f>
        <v>株式会社鳥米</v>
      </c>
      <c r="G10" s="158"/>
      <c r="H10" s="158"/>
      <c r="I10" s="27" t="str">
        <f t="shared" ref="I10:I11" si="0">IF(F10="","未入力","")</f>
        <v/>
      </c>
      <c r="J10" s="5" t="s">
        <v>130</v>
      </c>
    </row>
    <row r="11" spans="1:10" ht="27.75" customHeight="1" x14ac:dyDescent="0.4">
      <c r="E11" s="5" t="s">
        <v>123</v>
      </c>
      <c r="F11" s="158" t="str">
        <f>IF(③計画承認申請書!F13="","",③計画承認申請書!F13)</f>
        <v>代表取締役　県産材　花子</v>
      </c>
      <c r="G11" s="158"/>
      <c r="H11" s="158"/>
      <c r="I11" s="27" t="str">
        <f t="shared" si="0"/>
        <v/>
      </c>
      <c r="J11" s="5" t="s">
        <v>131</v>
      </c>
    </row>
    <row r="15" spans="1:10" ht="16.5" customHeight="1" x14ac:dyDescent="0.4">
      <c r="A15" s="157" t="s">
        <v>186</v>
      </c>
      <c r="B15" s="157"/>
      <c r="C15" s="157"/>
      <c r="D15" s="157"/>
      <c r="E15" s="157"/>
      <c r="F15" s="157"/>
      <c r="G15" s="157"/>
      <c r="H15" s="157"/>
    </row>
    <row r="17" spans="1:16" ht="17.25" customHeight="1" x14ac:dyDescent="0.4">
      <c r="A17" s="158" t="str">
        <f>IF(M19=0,CONCATENATE("　",M17,"第",M18,"号",P17),CONCATENATE("　",M17,"第",M18,"号",P19,M19,"第",M20,"号",P20))</f>
        <v>　令和５年４月１０日第２０２３０００００００１号による交付決定に係る事業の実績について、鳥取県補助金等交付規則第１７条第１項の規定により、下記のとおり報告します。</v>
      </c>
      <c r="B17" s="158"/>
      <c r="C17" s="158"/>
      <c r="D17" s="158"/>
      <c r="E17" s="158"/>
      <c r="F17" s="158"/>
      <c r="G17" s="158"/>
      <c r="H17" s="158"/>
      <c r="M17" s="61" t="str">
        <f>'①最初に黄色セル選択、赤色セルに入力　関連情報入力シート'!D23</f>
        <v>令和５年４月１０日</v>
      </c>
      <c r="P17" s="5" t="s">
        <v>180</v>
      </c>
    </row>
    <row r="18" spans="1:16" ht="17.25" customHeight="1" x14ac:dyDescent="0.4">
      <c r="A18" s="158"/>
      <c r="B18" s="158"/>
      <c r="C18" s="158"/>
      <c r="D18" s="158"/>
      <c r="E18" s="158"/>
      <c r="F18" s="158"/>
      <c r="G18" s="158"/>
      <c r="H18" s="158"/>
      <c r="M18" s="5" t="str">
        <f>'①最初に黄色セル選択、赤色セルに入力　関連情報入力シート'!D24</f>
        <v>２０２３０００００００１</v>
      </c>
    </row>
    <row r="19" spans="1:16" ht="15.75" customHeight="1" x14ac:dyDescent="0.4">
      <c r="A19" s="158"/>
      <c r="B19" s="158"/>
      <c r="C19" s="158"/>
      <c r="D19" s="158"/>
      <c r="E19" s="158"/>
      <c r="F19" s="158"/>
      <c r="G19" s="158"/>
      <c r="H19" s="158"/>
      <c r="M19" s="61">
        <f>'①最初に黄色セル選択、赤色セルに入力　関連情報入力シート'!D25</f>
        <v>0</v>
      </c>
      <c r="P19" s="5" t="s">
        <v>181</v>
      </c>
    </row>
    <row r="20" spans="1:16" ht="15.75" customHeight="1" x14ac:dyDescent="0.4">
      <c r="A20" s="52"/>
      <c r="B20" s="52"/>
      <c r="C20" s="52"/>
      <c r="D20" s="52"/>
      <c r="E20" s="52"/>
      <c r="F20" s="52"/>
      <c r="G20" s="52"/>
      <c r="H20" s="52"/>
      <c r="M20" s="61">
        <f>'①最初に黄色セル選択、赤色セルに入力　関連情報入力シート'!D26</f>
        <v>0</v>
      </c>
      <c r="P20" s="5" t="s">
        <v>182</v>
      </c>
    </row>
    <row r="21" spans="1:16" ht="17.25" customHeight="1" x14ac:dyDescent="0.4">
      <c r="A21" s="188" t="s">
        <v>154</v>
      </c>
      <c r="B21" s="188"/>
      <c r="C21" s="188"/>
      <c r="D21" s="188"/>
      <c r="E21" s="188"/>
      <c r="F21" s="188"/>
      <c r="G21" s="188"/>
      <c r="H21" s="188"/>
    </row>
    <row r="23" spans="1:16" ht="21.75" customHeight="1" x14ac:dyDescent="0.4">
      <c r="A23" s="167" t="s">
        <v>143</v>
      </c>
      <c r="B23" s="134"/>
      <c r="C23" s="168"/>
      <c r="D23" s="167" t="s">
        <v>147</v>
      </c>
      <c r="E23" s="134"/>
      <c r="F23" s="134"/>
      <c r="G23" s="134"/>
      <c r="H23" s="168"/>
    </row>
    <row r="24" spans="1:16" ht="21.75" customHeight="1" x14ac:dyDescent="0.4">
      <c r="A24" s="169" t="s">
        <v>155</v>
      </c>
      <c r="B24" s="170"/>
      <c r="C24" s="171"/>
      <c r="D24" s="189" t="s">
        <v>172</v>
      </c>
      <c r="E24" s="190"/>
      <c r="F24" s="191"/>
      <c r="G24" s="190" t="s">
        <v>173</v>
      </c>
      <c r="H24" s="191"/>
    </row>
    <row r="25" spans="1:16" ht="25.5" customHeight="1" x14ac:dyDescent="0.4">
      <c r="A25" s="172"/>
      <c r="B25" s="173"/>
      <c r="C25" s="174"/>
      <c r="D25" s="175">
        <f>'①最初に黄色セル選択、赤色セルに入力　関連情報入力シート'!D28</f>
        <v>1100000</v>
      </c>
      <c r="E25" s="176"/>
      <c r="F25" s="177"/>
      <c r="G25" s="176">
        <f>'①最初に黄色セル選択、赤色セルに入力　関連情報入力シート'!D20+'①最初に黄色セル選択、赤色セルに入力　関連情報入力シート'!E20</f>
        <v>1000000</v>
      </c>
      <c r="H25" s="177"/>
    </row>
    <row r="26" spans="1:16" ht="25.5" customHeight="1" x14ac:dyDescent="0.4">
      <c r="A26" s="167" t="s">
        <v>171</v>
      </c>
      <c r="B26" s="134"/>
      <c r="C26" s="168"/>
      <c r="D26" s="175">
        <f>'②赤色セルに入力　実施計画（報告）書'!G46+'②赤色セルに入力　実施計画（報告）書'!A57</f>
        <v>1159258</v>
      </c>
      <c r="E26" s="176"/>
      <c r="F26" s="177"/>
      <c r="G26" s="176">
        <f>'②赤色セルに入力　実施計画（報告）書'!G47:H47+'②赤色セルに入力　実施計画（報告）書'!F57:G57</f>
        <v>1000000</v>
      </c>
      <c r="H26" s="177"/>
    </row>
    <row r="27" spans="1:16" ht="25.5" customHeight="1" x14ac:dyDescent="0.4">
      <c r="A27" s="167" t="s">
        <v>158</v>
      </c>
      <c r="B27" s="134"/>
      <c r="C27" s="168"/>
      <c r="D27" s="175">
        <f>D26-D25</f>
        <v>59258</v>
      </c>
      <c r="E27" s="176"/>
      <c r="F27" s="177"/>
      <c r="G27" s="176">
        <f>G26-G25</f>
        <v>0</v>
      </c>
      <c r="H27" s="177"/>
    </row>
    <row r="28" spans="1:16" ht="24" customHeight="1" x14ac:dyDescent="0.4">
      <c r="A28" s="169" t="s">
        <v>146</v>
      </c>
      <c r="B28" s="170"/>
      <c r="C28" s="171"/>
      <c r="D28" s="178" t="s">
        <v>157</v>
      </c>
      <c r="E28" s="179"/>
      <c r="F28" s="179"/>
      <c r="G28" s="179"/>
      <c r="H28" s="180"/>
    </row>
    <row r="29" spans="1:16" ht="24" customHeight="1" x14ac:dyDescent="0.4">
      <c r="A29" s="172"/>
      <c r="B29" s="173"/>
      <c r="C29" s="174"/>
      <c r="D29" s="181"/>
      <c r="E29" s="182"/>
      <c r="F29" s="182"/>
      <c r="G29" s="182"/>
      <c r="H29" s="183"/>
    </row>
    <row r="30" spans="1:16" ht="12" customHeight="1" x14ac:dyDescent="0.4">
      <c r="A30" s="179"/>
      <c r="B30" s="179"/>
      <c r="C30" s="179"/>
      <c r="D30" s="179"/>
      <c r="E30" s="179"/>
      <c r="F30" s="179"/>
      <c r="G30" s="179"/>
      <c r="H30" s="179"/>
    </row>
    <row r="31" spans="1:16" ht="12.75" customHeight="1" x14ac:dyDescent="0.4">
      <c r="A31" s="56"/>
      <c r="B31" s="57"/>
      <c r="C31" s="57"/>
      <c r="D31" s="57"/>
      <c r="E31" s="57"/>
      <c r="F31" s="57"/>
      <c r="G31" s="57"/>
      <c r="H31" s="57"/>
    </row>
    <row r="32" spans="1:16" x14ac:dyDescent="0.4">
      <c r="E32" s="5" t="s">
        <v>133</v>
      </c>
    </row>
    <row r="33" spans="5:10" ht="31.5" customHeight="1" x14ac:dyDescent="0.4">
      <c r="E33" s="51" t="s">
        <v>120</v>
      </c>
      <c r="F33" s="140" t="str">
        <f>IF(③計画承認申請書!F27="","",③計画承認申請書!F27)</f>
        <v>林産　太郎</v>
      </c>
      <c r="G33" s="140"/>
      <c r="H33" s="140"/>
      <c r="I33" s="27" t="str">
        <f t="shared" ref="I33:I36" si="1">IF(F33="","未入力","")</f>
        <v/>
      </c>
      <c r="J33" s="5" t="s">
        <v>138</v>
      </c>
    </row>
    <row r="34" spans="5:10" ht="31.5" customHeight="1" x14ac:dyDescent="0.4">
      <c r="E34" s="51" t="s">
        <v>121</v>
      </c>
      <c r="F34" s="140" t="str">
        <f>IF(③計画承認申請書!F28="","",③計画承認申請書!F28)</f>
        <v>株式会社鳥米総務部係長</v>
      </c>
      <c r="G34" s="140"/>
      <c r="H34" s="140"/>
      <c r="I34" s="27" t="str">
        <f t="shared" si="1"/>
        <v/>
      </c>
      <c r="J34" s="5" t="s">
        <v>139</v>
      </c>
    </row>
    <row r="35" spans="5:10" ht="18" customHeight="1" x14ac:dyDescent="0.4">
      <c r="E35" s="160" t="s">
        <v>132</v>
      </c>
      <c r="F35" s="161" t="str">
        <f>IF(③計画承認申請書!F29="","",③計画承認申請書!F29)</f>
        <v>０８５７－２６－７１１１</v>
      </c>
      <c r="G35" s="162"/>
      <c r="H35" s="163"/>
      <c r="I35" s="27" t="str">
        <f t="shared" si="1"/>
        <v/>
      </c>
      <c r="J35" s="5" t="s">
        <v>140</v>
      </c>
    </row>
    <row r="36" spans="5:10" ht="18" customHeight="1" x14ac:dyDescent="0.4">
      <c r="E36" s="160"/>
      <c r="F36" s="164" t="str">
        <f>IF(③計画承認申請書!F30="","",③計画承認申請書!F30)</f>
        <v>torikome@kensan.com</v>
      </c>
      <c r="G36" s="165"/>
      <c r="H36" s="166"/>
      <c r="I36" s="27" t="str">
        <f t="shared" si="1"/>
        <v/>
      </c>
      <c r="J36" s="5" t="s">
        <v>141</v>
      </c>
    </row>
  </sheetData>
  <sheetProtection algorithmName="SHA-512" hashValue="1Jux/NmGaI75zQIgzvFsqxNC9eIULC9jZ4/dK05tAQ+DGNKgdtiSAhshITZMw3hlX+hZR/v8uHBhkg2zG2TxmQ==" saltValue="G/JSdWN4hYFs75f1g9oHhw==" spinCount="100000" sheet="1" objects="1" scenarios="1"/>
  <mergeCells count="27">
    <mergeCell ref="A21:H21"/>
    <mergeCell ref="F9:H9"/>
    <mergeCell ref="F10:H10"/>
    <mergeCell ref="F11:H11"/>
    <mergeCell ref="A15:H15"/>
    <mergeCell ref="A17:H19"/>
    <mergeCell ref="A23:C23"/>
    <mergeCell ref="D23:H23"/>
    <mergeCell ref="A24:C25"/>
    <mergeCell ref="D24:F24"/>
    <mergeCell ref="G24:H24"/>
    <mergeCell ref="D25:F25"/>
    <mergeCell ref="G25:H25"/>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s>
  <phoneticPr fontId="2"/>
  <conditionalFormatting sqref="F34:H34">
    <cfRule type="expression" dxfId="15" priority="1">
      <formula>$F$34=""</formula>
    </cfRule>
  </conditionalFormatting>
  <conditionalFormatting sqref="F9">
    <cfRule type="expression" dxfId="14" priority="7">
      <formula>$F$9=""</formula>
    </cfRule>
  </conditionalFormatting>
  <conditionalFormatting sqref="F35:H35">
    <cfRule type="expression" dxfId="13" priority="6">
      <formula>$F$35=""</formula>
    </cfRule>
  </conditionalFormatting>
  <conditionalFormatting sqref="F36:H36">
    <cfRule type="expression" dxfId="12" priority="5">
      <formula>$F$36=""</formula>
    </cfRule>
  </conditionalFormatting>
  <conditionalFormatting sqref="F10">
    <cfRule type="expression" dxfId="11" priority="4">
      <formula>$F$10=""</formula>
    </cfRule>
  </conditionalFormatting>
  <conditionalFormatting sqref="F11:H11">
    <cfRule type="expression" dxfId="10" priority="3">
      <formula>$F$11=""</formula>
    </cfRule>
  </conditionalFormatting>
  <conditionalFormatting sqref="F33:H33">
    <cfRule type="expression" dxfId="9" priority="2">
      <formula>$F$33=""</formula>
    </cfRule>
  </conditionalFormatting>
  <conditionalFormatting sqref="H4">
    <cfRule type="expression" dxfId="8"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showGridLines="0" view="pageBreakPreview" zoomScaleNormal="100" zoomScaleSheetLayoutView="100" workbookViewId="0">
      <selection activeCell="H4" sqref="H4"/>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187</v>
      </c>
    </row>
    <row r="3" spans="1:10" ht="12" customHeight="1" x14ac:dyDescent="0.4"/>
    <row r="4" spans="1:10" x14ac:dyDescent="0.4">
      <c r="G4" s="54"/>
      <c r="H4" s="74">
        <v>45383</v>
      </c>
      <c r="I4" s="27" t="str">
        <f>IF(H4="","未入力","")</f>
        <v/>
      </c>
      <c r="J4" s="5" t="s">
        <v>134</v>
      </c>
    </row>
    <row r="6" spans="1:10" ht="16.5" customHeight="1"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鳥取県知事　様</v>
      </c>
    </row>
    <row r="9" spans="1:10" ht="27.75" customHeight="1" x14ac:dyDescent="0.4">
      <c r="E9" s="5" t="s">
        <v>124</v>
      </c>
      <c r="F9" s="158" t="str">
        <f>IF(③計画承認申請書!F11="","",③計画承認申請書!F11)</f>
        <v>鳥取市東町１丁目２２０</v>
      </c>
      <c r="G9" s="158"/>
      <c r="H9" s="158"/>
      <c r="I9" s="27" t="str">
        <f>IF(F9="","未入力","")</f>
        <v/>
      </c>
      <c r="J9" s="5" t="s">
        <v>129</v>
      </c>
    </row>
    <row r="10" spans="1:10" ht="27.75" customHeight="1" x14ac:dyDescent="0.4">
      <c r="D10" s="53" t="s">
        <v>122</v>
      </c>
      <c r="E10" s="5" t="s">
        <v>125</v>
      </c>
      <c r="F10" s="158" t="str">
        <f>IF(③計画承認申請書!F12="","",③計画承認申請書!F12)</f>
        <v>株式会社鳥米</v>
      </c>
      <c r="G10" s="158"/>
      <c r="H10" s="158"/>
      <c r="I10" s="27" t="str">
        <f t="shared" ref="I10:I11" si="0">IF(F10="","未入力","")</f>
        <v/>
      </c>
      <c r="J10" s="5" t="s">
        <v>130</v>
      </c>
    </row>
    <row r="11" spans="1:10" ht="27.75" customHeight="1" x14ac:dyDescent="0.4">
      <c r="E11" s="5" t="s">
        <v>123</v>
      </c>
      <c r="F11" s="158" t="str">
        <f>IF(③計画承認申請書!F13="","",③計画承認申請書!F13)</f>
        <v>代表取締役　県産材　花子</v>
      </c>
      <c r="G11" s="158"/>
      <c r="H11" s="158"/>
      <c r="I11" s="27" t="str">
        <f t="shared" si="0"/>
        <v/>
      </c>
      <c r="J11" s="5" t="s">
        <v>131</v>
      </c>
    </row>
    <row r="13" spans="1:10" ht="6.75" customHeight="1" x14ac:dyDescent="0.4"/>
    <row r="15" spans="1:10" ht="16.5" customHeight="1" x14ac:dyDescent="0.4">
      <c r="A15" s="157" t="s">
        <v>188</v>
      </c>
      <c r="B15" s="157"/>
      <c r="C15" s="157"/>
      <c r="D15" s="157"/>
      <c r="E15" s="157"/>
      <c r="F15" s="157"/>
      <c r="G15" s="157"/>
      <c r="H15" s="157"/>
    </row>
    <row r="17" spans="1:16" ht="17.25" customHeight="1" x14ac:dyDescent="0.4">
      <c r="A17" s="158" t="str">
        <f>IF(M19=0,CONCATENATE("　",M17,"第",M18,"号",P17),CONCATENATE("　",M17,"第",M18,"号",P19,M19,"第",M20,"号",P20))</f>
        <v>　令和５年４月１０日第２０２３０００００００１号による交付決定に係る事業について、鳥取県補助金等交付規則第１７条第３項の規定により、下記のとおり報告します。</v>
      </c>
      <c r="B17" s="158"/>
      <c r="C17" s="158"/>
      <c r="D17" s="158"/>
      <c r="E17" s="158"/>
      <c r="F17" s="158"/>
      <c r="G17" s="158"/>
      <c r="H17" s="158"/>
      <c r="M17" s="61" t="str">
        <f>'①最初に黄色セル選択、赤色セルに入力　関連情報入力シート'!D23</f>
        <v>令和５年４月１０日</v>
      </c>
      <c r="P17" s="5" t="s">
        <v>200</v>
      </c>
    </row>
    <row r="18" spans="1:16" ht="17.25" customHeight="1" x14ac:dyDescent="0.4">
      <c r="A18" s="158"/>
      <c r="B18" s="158"/>
      <c r="C18" s="158"/>
      <c r="D18" s="158"/>
      <c r="E18" s="158"/>
      <c r="F18" s="158"/>
      <c r="G18" s="158"/>
      <c r="H18" s="158"/>
      <c r="M18" s="5" t="str">
        <f>'①最初に黄色セル選択、赤色セルに入力　関連情報入力シート'!D24</f>
        <v>２０２３０００００００１</v>
      </c>
    </row>
    <row r="19" spans="1:16" ht="15.75" customHeight="1" x14ac:dyDescent="0.4">
      <c r="A19" s="158"/>
      <c r="B19" s="158"/>
      <c r="C19" s="158"/>
      <c r="D19" s="158"/>
      <c r="E19" s="158"/>
      <c r="F19" s="158"/>
      <c r="G19" s="158"/>
      <c r="H19" s="158"/>
      <c r="M19" s="61">
        <f>'①最初に黄色セル選択、赤色セルに入力　関連情報入力シート'!D25</f>
        <v>0</v>
      </c>
      <c r="P19" s="5" t="s">
        <v>181</v>
      </c>
    </row>
    <row r="20" spans="1:16" ht="15.75" customHeight="1" x14ac:dyDescent="0.4">
      <c r="A20" s="52"/>
      <c r="B20" s="52"/>
      <c r="C20" s="52"/>
      <c r="D20" s="52"/>
      <c r="E20" s="52"/>
      <c r="F20" s="52"/>
      <c r="G20" s="52"/>
      <c r="H20" s="52"/>
      <c r="M20" s="61">
        <f>'①最初に黄色セル選択、赤色セルに入力　関連情報入力シート'!D26</f>
        <v>0</v>
      </c>
      <c r="P20" s="5" t="s">
        <v>201</v>
      </c>
    </row>
    <row r="21" spans="1:16" ht="17.25" customHeight="1" x14ac:dyDescent="0.4">
      <c r="A21" s="188" t="s">
        <v>154</v>
      </c>
      <c r="B21" s="188"/>
      <c r="C21" s="188"/>
      <c r="D21" s="188"/>
      <c r="E21" s="188"/>
      <c r="F21" s="188"/>
      <c r="G21" s="188"/>
      <c r="H21" s="188"/>
    </row>
    <row r="23" spans="1:16" ht="21.75" customHeight="1" x14ac:dyDescent="0.4">
      <c r="A23" s="167" t="s">
        <v>143</v>
      </c>
      <c r="B23" s="134"/>
      <c r="C23" s="168"/>
      <c r="D23" s="167" t="s">
        <v>189</v>
      </c>
      <c r="E23" s="134"/>
      <c r="F23" s="134"/>
      <c r="G23" s="134"/>
      <c r="H23" s="168"/>
    </row>
    <row r="24" spans="1:16" ht="16.5" customHeight="1" x14ac:dyDescent="0.4">
      <c r="A24" s="210" t="s">
        <v>190</v>
      </c>
      <c r="B24" s="211"/>
      <c r="C24" s="212"/>
      <c r="D24" s="189" t="s">
        <v>172</v>
      </c>
      <c r="E24" s="190"/>
      <c r="F24" s="191"/>
      <c r="G24" s="190" t="s">
        <v>173</v>
      </c>
      <c r="H24" s="191"/>
    </row>
    <row r="25" spans="1:16" ht="25.5" customHeight="1" x14ac:dyDescent="0.4">
      <c r="A25" s="204"/>
      <c r="B25" s="205"/>
      <c r="C25" s="206"/>
      <c r="D25" s="175">
        <f>'①最初に黄色セル選択、赤色セルに入力　関連情報入力シート'!D28</f>
        <v>1100000</v>
      </c>
      <c r="E25" s="176"/>
      <c r="F25" s="177"/>
      <c r="G25" s="176">
        <f>'①最初に黄色セル選択、赤色セルに入力　関連情報入力シート'!D20+'①最初に黄色セル選択、赤色セルに入力　関連情報入力シート'!E20</f>
        <v>1000000</v>
      </c>
      <c r="H25" s="177"/>
    </row>
    <row r="26" spans="1:16" ht="27.75" customHeight="1" x14ac:dyDescent="0.4">
      <c r="A26" s="198" t="s">
        <v>191</v>
      </c>
      <c r="B26" s="199"/>
      <c r="C26" s="200"/>
      <c r="D26" s="175">
        <v>0</v>
      </c>
      <c r="E26" s="176"/>
      <c r="F26" s="177"/>
      <c r="G26" s="176">
        <v>0</v>
      </c>
      <c r="H26" s="177"/>
    </row>
    <row r="27" spans="1:16" ht="28.5" customHeight="1" x14ac:dyDescent="0.4">
      <c r="A27" s="198" t="s">
        <v>192</v>
      </c>
      <c r="B27" s="199"/>
      <c r="C27" s="200"/>
      <c r="D27" s="175">
        <f>'②赤色セルに入力　実施計画（報告）書'!G46+'②赤色セルに入力　実施計画（報告）書'!F57</f>
        <v>1159258</v>
      </c>
      <c r="E27" s="176"/>
      <c r="F27" s="177"/>
      <c r="G27" s="176">
        <f>'②赤色セルに入力　実施計画（報告）書'!G47:H47+'②赤色セルに入力　実施計画（報告）書'!F57:G57</f>
        <v>1000000</v>
      </c>
      <c r="H27" s="177"/>
    </row>
    <row r="28" spans="1:16" ht="27" customHeight="1" x14ac:dyDescent="0.4">
      <c r="A28" s="198" t="s">
        <v>194</v>
      </c>
      <c r="B28" s="199"/>
      <c r="C28" s="200"/>
      <c r="D28" s="201">
        <v>0</v>
      </c>
      <c r="E28" s="202"/>
      <c r="F28" s="202"/>
      <c r="G28" s="202"/>
      <c r="H28" s="203"/>
    </row>
    <row r="29" spans="1:16" ht="44.25" customHeight="1" x14ac:dyDescent="0.4">
      <c r="A29" s="204" t="s">
        <v>193</v>
      </c>
      <c r="B29" s="205"/>
      <c r="C29" s="206"/>
      <c r="D29" s="201">
        <f>'②赤色セルに入力　実施計画（報告）書'!C44</f>
        <v>23.456779999999998</v>
      </c>
      <c r="E29" s="202"/>
      <c r="F29" s="202"/>
      <c r="G29" s="202"/>
      <c r="H29" s="203"/>
    </row>
    <row r="30" spans="1:16" ht="20.25" customHeight="1" x14ac:dyDescent="0.4">
      <c r="A30" s="207" t="s">
        <v>195</v>
      </c>
      <c r="B30" s="208"/>
      <c r="C30" s="209"/>
      <c r="D30" s="192">
        <f>'②赤色セルに入力　実施計画（報告）書'!C18</f>
        <v>45031</v>
      </c>
      <c r="E30" s="193"/>
      <c r="F30" s="193"/>
      <c r="G30" s="193"/>
      <c r="H30" s="194"/>
    </row>
    <row r="31" spans="1:16" ht="20.25" customHeight="1" x14ac:dyDescent="0.4">
      <c r="A31" s="181" t="s">
        <v>196</v>
      </c>
      <c r="B31" s="182"/>
      <c r="C31" s="183"/>
      <c r="D31" s="195">
        <f>'②赤色セルに入力　実施計画（報告）書'!D61</f>
        <v>45352</v>
      </c>
      <c r="E31" s="196"/>
      <c r="F31" s="196"/>
      <c r="G31" s="196"/>
      <c r="H31" s="197"/>
    </row>
    <row r="32" spans="1:16" ht="13.5" customHeight="1" x14ac:dyDescent="0.4">
      <c r="A32" s="179" t="s">
        <v>199</v>
      </c>
      <c r="B32" s="179"/>
      <c r="C32" s="179"/>
      <c r="D32" s="179"/>
      <c r="E32" s="179"/>
      <c r="F32" s="179"/>
      <c r="G32" s="179"/>
      <c r="H32" s="179"/>
    </row>
    <row r="33" spans="1:10" ht="6.75" customHeight="1" x14ac:dyDescent="0.4">
      <c r="A33" s="56"/>
      <c r="B33" s="57"/>
      <c r="C33" s="57"/>
      <c r="D33" s="57"/>
      <c r="E33" s="57"/>
      <c r="F33" s="57"/>
      <c r="G33" s="57"/>
      <c r="H33" s="57"/>
    </row>
    <row r="34" spans="1:10" x14ac:dyDescent="0.4">
      <c r="E34" s="5" t="s">
        <v>133</v>
      </c>
    </row>
    <row r="35" spans="1:10" ht="27.75" customHeight="1" x14ac:dyDescent="0.4">
      <c r="E35" s="51" t="s">
        <v>120</v>
      </c>
      <c r="F35" s="140" t="str">
        <f>IF(③計画承認申請書!F27="","",③計画承認申請書!F27)</f>
        <v>林産　太郎</v>
      </c>
      <c r="G35" s="140"/>
      <c r="H35" s="140"/>
      <c r="I35" s="27" t="str">
        <f t="shared" ref="I35:I38" si="1">IF(F35="","未入力","")</f>
        <v/>
      </c>
      <c r="J35" s="5" t="s">
        <v>138</v>
      </c>
    </row>
    <row r="36" spans="1:10" ht="27.75" customHeight="1" x14ac:dyDescent="0.4">
      <c r="E36" s="51" t="s">
        <v>121</v>
      </c>
      <c r="F36" s="140" t="str">
        <f>IF(③計画承認申請書!F28="","",③計画承認申請書!F28)</f>
        <v>株式会社鳥米総務部係長</v>
      </c>
      <c r="G36" s="140"/>
      <c r="H36" s="140"/>
      <c r="I36" s="27" t="str">
        <f t="shared" si="1"/>
        <v/>
      </c>
      <c r="J36" s="5" t="s">
        <v>139</v>
      </c>
    </row>
    <row r="37" spans="1:10" ht="18" customHeight="1" x14ac:dyDescent="0.4">
      <c r="E37" s="160" t="s">
        <v>132</v>
      </c>
      <c r="F37" s="161" t="str">
        <f>IF(③計画承認申請書!F29="","",③計画承認申請書!F29)</f>
        <v>０８５７－２６－７１１１</v>
      </c>
      <c r="G37" s="162"/>
      <c r="H37" s="163"/>
      <c r="I37" s="27" t="str">
        <f t="shared" si="1"/>
        <v/>
      </c>
      <c r="J37" s="5" t="s">
        <v>140</v>
      </c>
    </row>
    <row r="38" spans="1:10" ht="18" customHeight="1" x14ac:dyDescent="0.4">
      <c r="E38" s="160"/>
      <c r="F38" s="164" t="str">
        <f>IF(③計画承認申請書!F30="","",③計画承認申請書!F30)</f>
        <v>torikome@kensan.com</v>
      </c>
      <c r="G38" s="165"/>
      <c r="H38" s="166"/>
      <c r="I38" s="27" t="str">
        <f t="shared" si="1"/>
        <v/>
      </c>
      <c r="J38" s="5" t="s">
        <v>141</v>
      </c>
    </row>
  </sheetData>
  <sheetProtection algorithmName="SHA-512" hashValue="+uN4S0qqWZ+LpdE1kto47pp+AjXL7NY/AeFZHMsWOnusLyFXFHZYkcaFWKMPdoP0klDmM3kG1XcuuwUCBIOxsA==" saltValue="vGKdDwl9c0374io09lrBhg==" spinCount="100000" sheet="1" objects="1" scenarios="1"/>
  <mergeCells count="33">
    <mergeCell ref="A21:H21"/>
    <mergeCell ref="F9:H9"/>
    <mergeCell ref="F10:H10"/>
    <mergeCell ref="F11:H11"/>
    <mergeCell ref="A15:H15"/>
    <mergeCell ref="A17:H19"/>
    <mergeCell ref="A23:C23"/>
    <mergeCell ref="D23:H23"/>
    <mergeCell ref="A24:C25"/>
    <mergeCell ref="D24:F24"/>
    <mergeCell ref="G24:H24"/>
    <mergeCell ref="D25:F25"/>
    <mergeCell ref="G25:H25"/>
    <mergeCell ref="A32:H32"/>
    <mergeCell ref="F35:H35"/>
    <mergeCell ref="F36:H36"/>
    <mergeCell ref="E37:E38"/>
    <mergeCell ref="F37:H37"/>
    <mergeCell ref="F38:H38"/>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s>
  <phoneticPr fontId="2"/>
  <conditionalFormatting sqref="F36:H36">
    <cfRule type="expression" dxfId="7" priority="1">
      <formula>$F$36=""</formula>
    </cfRule>
  </conditionalFormatting>
  <conditionalFormatting sqref="F9">
    <cfRule type="expression" dxfId="6" priority="7">
      <formula>$F$9=""</formula>
    </cfRule>
  </conditionalFormatting>
  <conditionalFormatting sqref="F37:H37">
    <cfRule type="expression" dxfId="5" priority="6">
      <formula>$F$37=""</formula>
    </cfRule>
  </conditionalFormatting>
  <conditionalFormatting sqref="F38:H38">
    <cfRule type="expression" dxfId="4" priority="5">
      <formula>$F$38=""</formula>
    </cfRule>
  </conditionalFormatting>
  <conditionalFormatting sqref="F10">
    <cfRule type="expression" dxfId="3" priority="4">
      <formula>$F$10=""</formula>
    </cfRule>
  </conditionalFormatting>
  <conditionalFormatting sqref="F11:H11">
    <cfRule type="expression" dxfId="2" priority="3">
      <formula>$F$11=""</formula>
    </cfRule>
  </conditionalFormatting>
  <conditionalFormatting sqref="F35:H35">
    <cfRule type="expression" dxfId="1" priority="2">
      <formula>$F$35=""</formula>
    </cfRule>
  </conditionalFormatting>
  <conditionalFormatting sqref="H4">
    <cfRule type="expression" dxfId="0"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2023-03-31T10:27:37Z</cp:lastPrinted>
  <dcterms:created xsi:type="dcterms:W3CDTF">2023-03-21T23:47:39Z</dcterms:created>
  <dcterms:modified xsi:type="dcterms:W3CDTF">2023-08-07T07:03:05Z</dcterms:modified>
</cp:coreProperties>
</file>