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01\share\文化財課\R05文化財局\13名勝\測量\2.起工伺\HP掲載データ\"/>
    </mc:Choice>
  </mc:AlternateContent>
  <bookViews>
    <workbookView xWindow="480" yWindow="120" windowWidth="9690" windowHeight="7245" tabRatio="727" activeTab="5"/>
  </bookViews>
  <sheets>
    <sheet name="あたま" sheetId="21" r:id="rId1"/>
    <sheet name="総括表" sheetId="3" r:id="rId2"/>
    <sheet name="内訳書（測量）" sheetId="23" r:id="rId3"/>
    <sheet name="内訳書（補償）" sheetId="24" r:id="rId4"/>
    <sheet name="代価表第１号" sheetId="25" r:id="rId5"/>
    <sheet name="代価表第２号" sheetId="31" r:id="rId6"/>
    <sheet name="代価表第３号" sheetId="30" r:id="rId7"/>
    <sheet name="代価表第４号" sheetId="26" r:id="rId8"/>
    <sheet name="代価表第５号" sheetId="28" r:id="rId9"/>
    <sheet name="代価表第６号" sheetId="29" r:id="rId10"/>
  </sheets>
  <definedNames>
    <definedName name="_xlnm.Print_Area" localSheetId="1">総括表!$A$1:$G$17</definedName>
    <definedName name="_xlnm.Print_Area" localSheetId="4">代価表第１号!$B$4:$I$30</definedName>
    <definedName name="_xlnm.Print_Area" localSheetId="5">代価表第２号!$A$1:$I$16</definedName>
    <definedName name="_xlnm.Print_Area" localSheetId="6">代価表第３号!$B$4:$I$35</definedName>
    <definedName name="_xlnm.Print_Area" localSheetId="7">代価表第４号!$B$4:$I$30</definedName>
    <definedName name="_xlnm.Print_Area" localSheetId="8">代価表第５号!$B$4:$I$16</definedName>
    <definedName name="_xlnm.Print_Area" localSheetId="9">代価表第６号!$B$4:$I$14</definedName>
    <definedName name="_xlnm.Print_Area" localSheetId="2">'内訳書（測量）'!$A$4:$G$28</definedName>
    <definedName name="_xlnm.Print_Area" localSheetId="3">'内訳書（補償）'!$B$4:$H$14</definedName>
  </definedNames>
  <calcPr calcId="162913"/>
</workbook>
</file>

<file path=xl/calcChain.xml><?xml version="1.0" encoding="utf-8"?>
<calcChain xmlns="http://schemas.openxmlformats.org/spreadsheetml/2006/main">
  <c r="H33" i="30" l="1"/>
  <c r="H12" i="29"/>
  <c r="F8" i="24" s="1"/>
  <c r="G8" i="24" s="1"/>
  <c r="H10" i="29"/>
  <c r="H14" i="29" s="1"/>
  <c r="H16" i="25"/>
  <c r="H14" i="25"/>
  <c r="H12" i="25"/>
  <c r="H10" i="25"/>
  <c r="G8" i="28"/>
  <c r="F8" i="28"/>
  <c r="E8" i="28"/>
  <c r="D8" i="28"/>
  <c r="C8" i="28"/>
  <c r="G8" i="26"/>
  <c r="F8" i="26"/>
  <c r="E8" i="26"/>
  <c r="D8" i="26"/>
  <c r="H16" i="26" s="1"/>
  <c r="E15" i="23" s="1"/>
  <c r="F15" i="23" s="1"/>
  <c r="C8" i="26"/>
  <c r="G8" i="30"/>
  <c r="F8" i="30"/>
  <c r="E8" i="30"/>
  <c r="H12" i="30" s="1"/>
  <c r="D8" i="30"/>
  <c r="C8" i="30"/>
  <c r="G8" i="31"/>
  <c r="F8" i="31"/>
  <c r="E8" i="31"/>
  <c r="D8" i="31"/>
  <c r="C8" i="31"/>
  <c r="E12" i="31"/>
  <c r="C30" i="26"/>
  <c r="D30" i="26"/>
  <c r="E30" i="26"/>
  <c r="F30" i="26"/>
  <c r="G30" i="26"/>
  <c r="C30" i="30"/>
  <c r="D30" i="30"/>
  <c r="E30" i="30"/>
  <c r="F30" i="30"/>
  <c r="G30" i="30"/>
  <c r="C12" i="31"/>
  <c r="D12" i="31"/>
  <c r="C28" i="25"/>
  <c r="D28" i="25"/>
  <c r="E28" i="25"/>
  <c r="F28" i="25"/>
  <c r="G28" i="25"/>
  <c r="H20" i="26"/>
  <c r="E17" i="23" s="1"/>
  <c r="F17" i="23" s="1"/>
  <c r="H14" i="26" l="1"/>
  <c r="E14" i="23" s="1"/>
  <c r="F14" i="23" s="1"/>
  <c r="H12" i="26"/>
  <c r="E13" i="23" s="1"/>
  <c r="F13" i="23" s="1"/>
  <c r="H18" i="25"/>
  <c r="H12" i="28"/>
  <c r="H18" i="26"/>
  <c r="E16" i="23" s="1"/>
  <c r="F16" i="23" s="1"/>
  <c r="H10" i="26"/>
  <c r="H24" i="26" s="1"/>
  <c r="H22" i="26"/>
  <c r="E18" i="23" s="1"/>
  <c r="F18" i="23" s="1"/>
  <c r="H16" i="28"/>
  <c r="E22" i="23" s="1"/>
  <c r="F22" i="23" s="1"/>
  <c r="F21" i="23" s="1"/>
  <c r="H14" i="28"/>
  <c r="H10" i="28"/>
  <c r="H10" i="31"/>
  <c r="H12" i="31" s="1"/>
  <c r="H14" i="31" s="1"/>
  <c r="H16" i="31" s="1"/>
  <c r="E9" i="23" s="1"/>
  <c r="F9" i="23" s="1"/>
  <c r="H20" i="25"/>
  <c r="H26" i="25" s="1"/>
  <c r="H24" i="25"/>
  <c r="H22" i="25"/>
  <c r="H10" i="30"/>
  <c r="H18" i="30"/>
  <c r="H16" i="30"/>
  <c r="H14" i="30"/>
  <c r="H20" i="30" s="1"/>
  <c r="E12" i="23"/>
  <c r="F12" i="23" s="1"/>
  <c r="F7" i="24"/>
  <c r="G7" i="24" s="1"/>
  <c r="G6" i="24" s="1"/>
  <c r="G9" i="24" s="1"/>
  <c r="H28" i="26" l="1"/>
  <c r="F20" i="23" s="1"/>
  <c r="H26" i="26"/>
  <c r="F19" i="23" s="1"/>
  <c r="F11" i="23" s="1"/>
  <c r="H28" i="25"/>
  <c r="H29" i="25" s="1"/>
  <c r="E7" i="23" s="1"/>
  <c r="F7" i="23" s="1"/>
  <c r="F6" i="23" s="1"/>
  <c r="H30" i="25"/>
  <c r="H22" i="30"/>
  <c r="H28" i="30" s="1"/>
  <c r="H24" i="30"/>
  <c r="H26" i="30"/>
  <c r="G10" i="24"/>
  <c r="G11" i="24" s="1"/>
  <c r="G12" i="24"/>
  <c r="H30" i="26" l="1"/>
  <c r="H30" i="30"/>
  <c r="H32" i="30" s="1"/>
  <c r="H35" i="30" s="1"/>
  <c r="E10" i="23" s="1"/>
  <c r="F10" i="23" s="1"/>
  <c r="F8" i="23" s="1"/>
  <c r="F23" i="23" s="1"/>
  <c r="G13" i="24"/>
  <c r="G14" i="24" s="1"/>
  <c r="F10" i="3" s="1"/>
  <c r="F24" i="23"/>
  <c r="F26" i="23" l="1"/>
  <c r="F27" i="23" s="1"/>
  <c r="F28" i="23" s="1"/>
  <c r="F8" i="3" s="1"/>
  <c r="F12" i="3" s="1"/>
  <c r="F14" i="3" s="1"/>
  <c r="F16" i="3" s="1"/>
  <c r="B4" i="3" s="1"/>
</calcChain>
</file>

<file path=xl/sharedStrings.xml><?xml version="1.0" encoding="utf-8"?>
<sst xmlns="http://schemas.openxmlformats.org/spreadsheetml/2006/main" count="224" uniqueCount="158">
  <si>
    <t>主任技師</t>
    <rPh sb="0" eb="2">
      <t>シュニン</t>
    </rPh>
    <rPh sb="2" eb="4">
      <t>ギシ</t>
    </rPh>
    <phoneticPr fontId="2"/>
  </si>
  <si>
    <t>式</t>
    <rPh sb="0" eb="1">
      <t>シキ</t>
    </rPh>
    <phoneticPr fontId="2"/>
  </si>
  <si>
    <t>合　計</t>
    <rPh sb="0" eb="3">
      <t>ゴウケイ</t>
    </rPh>
    <phoneticPr fontId="2"/>
  </si>
  <si>
    <t>単　　価</t>
    <rPh sb="0" eb="4">
      <t>タンカ</t>
    </rPh>
    <phoneticPr fontId="2"/>
  </si>
  <si>
    <t>金　　　額</t>
    <rPh sb="0" eb="5">
      <t>キンガク</t>
    </rPh>
    <phoneticPr fontId="2"/>
  </si>
  <si>
    <t>内　訳　書</t>
    <rPh sb="0" eb="1">
      <t>ウチ</t>
    </rPh>
    <rPh sb="2" eb="3">
      <t>ヤク</t>
    </rPh>
    <rPh sb="4" eb="5">
      <t>ショ</t>
    </rPh>
    <phoneticPr fontId="2"/>
  </si>
  <si>
    <t>業務名称</t>
    <rPh sb="0" eb="2">
      <t>ギョウム</t>
    </rPh>
    <rPh sb="2" eb="4">
      <t>メイショウ</t>
    </rPh>
    <phoneticPr fontId="2"/>
  </si>
  <si>
    <t>業務場所</t>
    <rPh sb="0" eb="2">
      <t>ギョウム</t>
    </rPh>
    <rPh sb="2" eb="4">
      <t>バショ</t>
    </rPh>
    <phoneticPr fontId="2"/>
  </si>
  <si>
    <t>技師（Ａ）</t>
    <rPh sb="0" eb="2">
      <t>ギシ</t>
    </rPh>
    <phoneticPr fontId="2"/>
  </si>
  <si>
    <t>技師（Ｂ）</t>
    <rPh sb="0" eb="2">
      <t>ギシ</t>
    </rPh>
    <phoneticPr fontId="2"/>
  </si>
  <si>
    <t>技師（Ｃ）</t>
    <rPh sb="0" eb="2">
      <t>ギシ</t>
    </rPh>
    <phoneticPr fontId="2"/>
  </si>
  <si>
    <t>技術員</t>
    <rPh sb="0" eb="3">
      <t>ギジュツイン</t>
    </rPh>
    <phoneticPr fontId="2"/>
  </si>
  <si>
    <t>金</t>
    <rPh sb="0" eb="1">
      <t>キン</t>
    </rPh>
    <phoneticPr fontId="2"/>
  </si>
  <si>
    <t>円也</t>
    <rPh sb="0" eb="1">
      <t>エン</t>
    </rPh>
    <rPh sb="1" eb="2">
      <t>ナリ</t>
    </rPh>
    <phoneticPr fontId="2"/>
  </si>
  <si>
    <t xml:space="preserve"> </t>
    <phoneticPr fontId="2"/>
  </si>
  <si>
    <t>名　　　称</t>
    <rPh sb="0" eb="5">
      <t>メイショウ</t>
    </rPh>
    <phoneticPr fontId="2"/>
  </si>
  <si>
    <t>種　　別</t>
    <rPh sb="0" eb="4">
      <t>シュベツ</t>
    </rPh>
    <phoneticPr fontId="2"/>
  </si>
  <si>
    <t>単　位</t>
    <rPh sb="0" eb="3">
      <t>タンイ</t>
    </rPh>
    <phoneticPr fontId="2"/>
  </si>
  <si>
    <t>数　量</t>
    <rPh sb="0" eb="1">
      <t>カズ</t>
    </rPh>
    <rPh sb="2" eb="3">
      <t>リョウ</t>
    </rPh>
    <phoneticPr fontId="2"/>
  </si>
  <si>
    <t>摘　　　要</t>
    <rPh sb="0" eb="5">
      <t>テキヨウ</t>
    </rPh>
    <phoneticPr fontId="2"/>
  </si>
  <si>
    <t>％</t>
    <phoneticPr fontId="2"/>
  </si>
  <si>
    <t>合計</t>
    <rPh sb="0" eb="2">
      <t>ゴウケイ</t>
    </rPh>
    <phoneticPr fontId="2"/>
  </si>
  <si>
    <t>業務価格</t>
    <rPh sb="0" eb="2">
      <t>ギョウム</t>
    </rPh>
    <rPh sb="2" eb="4">
      <t>カカク</t>
    </rPh>
    <phoneticPr fontId="2"/>
  </si>
  <si>
    <t>　消費税相当額</t>
    <rPh sb="1" eb="4">
      <t>ショウヒゼイ</t>
    </rPh>
    <rPh sb="4" eb="7">
      <t>ソウトウガク</t>
    </rPh>
    <phoneticPr fontId="2"/>
  </si>
  <si>
    <t>　補償</t>
    <rPh sb="1" eb="3">
      <t>ホショウ</t>
    </rPh>
    <phoneticPr fontId="2"/>
  </si>
  <si>
    <t>　測量</t>
    <rPh sb="1" eb="3">
      <t>ソクリョウ</t>
    </rPh>
    <phoneticPr fontId="2"/>
  </si>
  <si>
    <t>工種・項目</t>
    <rPh sb="0" eb="2">
      <t>コウシュ</t>
    </rPh>
    <rPh sb="3" eb="5">
      <t>コウモク</t>
    </rPh>
    <phoneticPr fontId="2"/>
  </si>
  <si>
    <t>種別・細目</t>
    <rPh sb="0" eb="2">
      <t>シュベツ</t>
    </rPh>
    <rPh sb="3" eb="5">
      <t>サイモク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</si>
  <si>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</si>
  <si>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</si>
  <si>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</si>
  <si>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</si>
  <si>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</si>
  <si>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４級基準点・永久標識設置なし（伐採なし）</t>
    <rPh sb="1" eb="2">
      <t>キュウ</t>
    </rPh>
    <rPh sb="2" eb="5">
      <t>キジュンテン</t>
    </rPh>
    <rPh sb="6" eb="8">
      <t>エイキュウ</t>
    </rPh>
    <rPh sb="8" eb="10">
      <t>ヒョウシキ</t>
    </rPh>
    <rPh sb="10" eb="12">
      <t>セッチ</t>
    </rPh>
    <rPh sb="15" eb="17">
      <t>バッサイ</t>
    </rPh>
    <phoneticPr fontId="2"/>
  </si>
  <si>
    <t>点</t>
    <rPh sb="0" eb="1">
      <t>テン</t>
    </rPh>
    <phoneticPr fontId="2"/>
  </si>
  <si>
    <t>補助基準杭測量</t>
    <rPh sb="0" eb="2">
      <t>ホジョ</t>
    </rPh>
    <rPh sb="2" eb="4">
      <t>キジュン</t>
    </rPh>
    <rPh sb="4" eb="5">
      <t>クイ</t>
    </rPh>
    <rPh sb="5" eb="7">
      <t>ソクリョウ</t>
    </rPh>
    <phoneticPr fontId="2"/>
  </si>
  <si>
    <t>データ整理（ノイズ整理・合成作業）</t>
    <rPh sb="3" eb="5">
      <t>セイリ</t>
    </rPh>
    <rPh sb="9" eb="11">
      <t>セイリ</t>
    </rPh>
    <rPh sb="12" eb="14">
      <t>ゴウセイ</t>
    </rPh>
    <rPh sb="14" eb="16">
      <t>サギョウ</t>
    </rPh>
    <phoneticPr fontId="2"/>
  </si>
  <si>
    <t>データ整理（図面作成）</t>
    <rPh sb="3" eb="5">
      <t>セイリ</t>
    </rPh>
    <rPh sb="6" eb="8">
      <t>ズメン</t>
    </rPh>
    <rPh sb="8" eb="10">
      <t>サクセイ</t>
    </rPh>
    <phoneticPr fontId="2"/>
  </si>
  <si>
    <t>報告書作成</t>
    <rPh sb="0" eb="3">
      <t>ホウコクショ</t>
    </rPh>
    <rPh sb="3" eb="5">
      <t>サクセイ</t>
    </rPh>
    <phoneticPr fontId="2"/>
  </si>
  <si>
    <t>　　打ち合せ等</t>
    <rPh sb="2" eb="3">
      <t>ウ</t>
    </rPh>
    <rPh sb="4" eb="5">
      <t>ア</t>
    </rPh>
    <rPh sb="6" eb="7">
      <t>トウ</t>
    </rPh>
    <phoneticPr fontId="2"/>
  </si>
  <si>
    <t>　　基準点測量</t>
    <rPh sb="2" eb="5">
      <t>キジュンテン</t>
    </rPh>
    <rPh sb="5" eb="7">
      <t>ソクリョウ</t>
    </rPh>
    <phoneticPr fontId="2"/>
  </si>
  <si>
    <t>測量主任技師</t>
    <rPh sb="0" eb="2">
      <t>ソクリョウ</t>
    </rPh>
    <rPh sb="2" eb="4">
      <t>シュニン</t>
    </rPh>
    <rPh sb="4" eb="6">
      <t>ギシ</t>
    </rPh>
    <phoneticPr fontId="2"/>
  </si>
  <si>
    <t>測量技師</t>
    <rPh sb="0" eb="2">
      <t>ソクリョウ</t>
    </rPh>
    <rPh sb="2" eb="4">
      <t>ギシ</t>
    </rPh>
    <phoneticPr fontId="2"/>
  </si>
  <si>
    <t>測量技師補</t>
    <rPh sb="0" eb="2">
      <t>ソクリョウ</t>
    </rPh>
    <rPh sb="2" eb="4">
      <t>ギシ</t>
    </rPh>
    <rPh sb="4" eb="5">
      <t>ホ</t>
    </rPh>
    <phoneticPr fontId="2"/>
  </si>
  <si>
    <t>測量助手</t>
    <rPh sb="0" eb="2">
      <t>ソクリョウ</t>
    </rPh>
    <rPh sb="2" eb="4">
      <t>ジョシュ</t>
    </rPh>
    <phoneticPr fontId="2"/>
  </si>
  <si>
    <t>測量補助員</t>
    <rPh sb="0" eb="2">
      <t>ソクリョウ</t>
    </rPh>
    <rPh sb="2" eb="5">
      <t>ホジョイン</t>
    </rPh>
    <phoneticPr fontId="2"/>
  </si>
  <si>
    <t>計（３５点あたり）</t>
    <rPh sb="0" eb="1">
      <t>ケイ</t>
    </rPh>
    <rPh sb="4" eb="5">
      <t>テン</t>
    </rPh>
    <phoneticPr fontId="2"/>
  </si>
  <si>
    <t>　　　作業計画</t>
    <rPh sb="3" eb="5">
      <t>サギョウ</t>
    </rPh>
    <rPh sb="5" eb="7">
      <t>ケイカク</t>
    </rPh>
    <phoneticPr fontId="2"/>
  </si>
  <si>
    <t>　　　選点</t>
    <rPh sb="3" eb="5">
      <t>センテン</t>
    </rPh>
    <phoneticPr fontId="2"/>
  </si>
  <si>
    <t>　　　観測</t>
    <rPh sb="3" eb="5">
      <t>カンソク</t>
    </rPh>
    <phoneticPr fontId="2"/>
  </si>
  <si>
    <t>　　　計算整理</t>
    <rPh sb="3" eb="5">
      <t>ケイサン</t>
    </rPh>
    <rPh sb="5" eb="7">
      <t>セイリ</t>
    </rPh>
    <phoneticPr fontId="2"/>
  </si>
  <si>
    <t>　精度管理費</t>
    <rPh sb="1" eb="3">
      <t>セイド</t>
    </rPh>
    <rPh sb="3" eb="5">
      <t>カンリ</t>
    </rPh>
    <rPh sb="5" eb="6">
      <t>ヒ</t>
    </rPh>
    <phoneticPr fontId="2"/>
  </si>
  <si>
    <t>　材料費</t>
    <rPh sb="1" eb="4">
      <t>ザイリョウヒヒ</t>
    </rPh>
    <phoneticPr fontId="2"/>
  </si>
  <si>
    <t>　通信運搬費</t>
    <rPh sb="1" eb="3">
      <t>ツウシン</t>
    </rPh>
    <rPh sb="3" eb="5">
      <t>ウンパン</t>
    </rPh>
    <rPh sb="5" eb="6">
      <t>ヒ</t>
    </rPh>
    <phoneticPr fontId="2"/>
  </si>
  <si>
    <t>　機械経費</t>
    <rPh sb="1" eb="3">
      <t>キカイ</t>
    </rPh>
    <rPh sb="3" eb="5">
      <t>ケイヒ</t>
    </rPh>
    <phoneticPr fontId="2"/>
  </si>
  <si>
    <t>　直接人件費　計</t>
    <rPh sb="1" eb="3">
      <t>チョクセツ</t>
    </rPh>
    <rPh sb="3" eb="6">
      <t>ジンケンヒ</t>
    </rPh>
    <rPh sb="7" eb="8">
      <t>ケイ</t>
    </rPh>
    <phoneticPr fontId="2"/>
  </si>
  <si>
    <t>　　　　　　　　　　　１点あたり</t>
    <rPh sb="12" eb="13">
      <t>テン</t>
    </rPh>
    <phoneticPr fontId="2"/>
  </si>
  <si>
    <t>　　　現地踏査</t>
    <rPh sb="3" eb="5">
      <t>ゲンチ</t>
    </rPh>
    <rPh sb="5" eb="7">
      <t>トウサ</t>
    </rPh>
    <phoneticPr fontId="2"/>
  </si>
  <si>
    <t>３Ｄレーザースキャナー測定</t>
    <rPh sb="11" eb="13">
      <t>ソクテイ</t>
    </rPh>
    <phoneticPr fontId="2"/>
  </si>
  <si>
    <t>４級基準点・永久標識設置なし（伐採なし）・３５点</t>
    <phoneticPr fontId="2"/>
  </si>
  <si>
    <t>　直接人件費　</t>
    <rPh sb="1" eb="3">
      <t>チョクセツ</t>
    </rPh>
    <rPh sb="3" eb="6">
      <t>ジンケンヒ</t>
    </rPh>
    <phoneticPr fontId="2"/>
  </si>
  <si>
    <t>　　　成果物納入時</t>
    <rPh sb="3" eb="6">
      <t>セイカブツ</t>
    </rPh>
    <rPh sb="6" eb="8">
      <t>ノウニュウ</t>
    </rPh>
    <rPh sb="8" eb="9">
      <t>ジ</t>
    </rPh>
    <phoneticPr fontId="2"/>
  </si>
  <si>
    <t>　　　中間打合せ</t>
    <rPh sb="3" eb="5">
      <t>チュウカン</t>
    </rPh>
    <rPh sb="5" eb="6">
      <t>ウ</t>
    </rPh>
    <rPh sb="6" eb="7">
      <t>ア</t>
    </rPh>
    <phoneticPr fontId="2"/>
  </si>
  <si>
    <t>　　　業務着手時</t>
    <rPh sb="3" eb="5">
      <t>ギョウム</t>
    </rPh>
    <rPh sb="5" eb="7">
      <t>チャクシュ</t>
    </rPh>
    <rPh sb="7" eb="8">
      <t>ジ</t>
    </rPh>
    <phoneticPr fontId="2"/>
  </si>
  <si>
    <t>内 訳 書（測量）</t>
    <rPh sb="0" eb="1">
      <t>ウチ</t>
    </rPh>
    <rPh sb="2" eb="3">
      <t>ヤク</t>
    </rPh>
    <rPh sb="4" eb="5">
      <t>ショ</t>
    </rPh>
    <rPh sb="6" eb="8">
      <t>ソクリョウ</t>
    </rPh>
    <phoneticPr fontId="2"/>
  </si>
  <si>
    <t>内 訳 書（補償）</t>
    <rPh sb="0" eb="1">
      <t>ウチ</t>
    </rPh>
    <rPh sb="2" eb="3">
      <t>ヤク</t>
    </rPh>
    <rPh sb="4" eb="5">
      <t>ショ</t>
    </rPh>
    <rPh sb="6" eb="8">
      <t>ホショウ</t>
    </rPh>
    <phoneticPr fontId="2"/>
  </si>
  <si>
    <t>第１号代価表</t>
    <rPh sb="3" eb="5">
      <t>ダイカ</t>
    </rPh>
    <phoneticPr fontId="2"/>
  </si>
  <si>
    <t>第２号代価表</t>
    <rPh sb="3" eb="5">
      <t>ダイカ</t>
    </rPh>
    <phoneticPr fontId="2"/>
  </si>
  <si>
    <t>第３号代価表</t>
    <rPh sb="3" eb="5">
      <t>ダイカ</t>
    </rPh>
    <phoneticPr fontId="2"/>
  </si>
  <si>
    <t>第４号代価表</t>
    <rPh sb="3" eb="5">
      <t>ダイカ</t>
    </rPh>
    <phoneticPr fontId="2"/>
  </si>
  <si>
    <t>　　　細部測量（外業）</t>
    <rPh sb="3" eb="5">
      <t>サイブ</t>
    </rPh>
    <rPh sb="5" eb="7">
      <t>ソクリョウ</t>
    </rPh>
    <rPh sb="8" eb="10">
      <t>ガイギョウ</t>
    </rPh>
    <phoneticPr fontId="2"/>
  </si>
  <si>
    <t>　　　細部測量（内業）</t>
    <rPh sb="3" eb="5">
      <t>サイブ</t>
    </rPh>
    <rPh sb="5" eb="7">
      <t>ソクリョウ</t>
    </rPh>
    <rPh sb="8" eb="10">
      <t>ナイギョウ</t>
    </rPh>
    <phoneticPr fontId="2"/>
  </si>
  <si>
    <t>　　　数値編集</t>
    <rPh sb="3" eb="5">
      <t>スウチ</t>
    </rPh>
    <rPh sb="5" eb="7">
      <t>ヘンシュウ</t>
    </rPh>
    <phoneticPr fontId="2"/>
  </si>
  <si>
    <t>　　　数値地形図データファイルの作成</t>
    <rPh sb="3" eb="5">
      <t>スウチ</t>
    </rPh>
    <rPh sb="5" eb="8">
      <t>チケイズ</t>
    </rPh>
    <rPh sb="16" eb="18">
      <t>サクセイ</t>
    </rPh>
    <phoneticPr fontId="2"/>
  </si>
  <si>
    <t>第５号代価表</t>
    <rPh sb="3" eb="5">
      <t>ダイカ</t>
    </rPh>
    <phoneticPr fontId="2"/>
  </si>
  <si>
    <t>現地測量（作業計画）1/200　</t>
    <rPh sb="5" eb="7">
      <t>サギョウ</t>
    </rPh>
    <rPh sb="7" eb="9">
      <t>ケイカク</t>
    </rPh>
    <phoneticPr fontId="2"/>
  </si>
  <si>
    <t>業務</t>
    <rPh sb="0" eb="2">
      <t>ギョウム</t>
    </rPh>
    <phoneticPr fontId="2"/>
  </si>
  <si>
    <t>作業計画</t>
    <rPh sb="0" eb="2">
      <t>サギョウ</t>
    </rPh>
    <rPh sb="2" eb="4">
      <t>ケイカク</t>
    </rPh>
    <phoneticPr fontId="2"/>
  </si>
  <si>
    <t>現地踏査</t>
    <rPh sb="0" eb="2">
      <t>ゲンチ</t>
    </rPh>
    <rPh sb="2" eb="4">
      <t>トウサ</t>
    </rPh>
    <phoneticPr fontId="2"/>
  </si>
  <si>
    <t>３Ｄレーザースキャナー測量</t>
    <rPh sb="11" eb="13">
      <t>ソクリョウ</t>
    </rPh>
    <phoneticPr fontId="2"/>
  </si>
  <si>
    <t>式</t>
    <phoneticPr fontId="2"/>
  </si>
  <si>
    <t>データ整理（図面作成）</t>
    <phoneticPr fontId="2"/>
  </si>
  <si>
    <t>　　電子成果品作成費</t>
    <rPh sb="2" eb="4">
      <t>デンシ</t>
    </rPh>
    <rPh sb="4" eb="6">
      <t>セイカ</t>
    </rPh>
    <rPh sb="6" eb="7">
      <t>ヒン</t>
    </rPh>
    <rPh sb="7" eb="10">
      <t>サクセイヒ</t>
    </rPh>
    <phoneticPr fontId="2"/>
  </si>
  <si>
    <t>打合せ協議　当初・最終</t>
    <rPh sb="0" eb="1">
      <t>ウ</t>
    </rPh>
    <rPh sb="1" eb="2">
      <t>ア</t>
    </rPh>
    <rPh sb="3" eb="5">
      <t>キョウギ</t>
    </rPh>
    <rPh sb="6" eb="8">
      <t>トウショ</t>
    </rPh>
    <rPh sb="9" eb="11">
      <t>サイシュウ</t>
    </rPh>
    <phoneticPr fontId="2"/>
  </si>
  <si>
    <t xml:space="preserve">現地測量（作業計画） 1/200 </t>
    <rPh sb="0" eb="2">
      <t>ゲンチ</t>
    </rPh>
    <rPh sb="2" eb="4">
      <t>ソクリョウ</t>
    </rPh>
    <rPh sb="5" eb="7">
      <t>サギョウ</t>
    </rPh>
    <rPh sb="7" eb="9">
      <t>ケイカク</t>
    </rPh>
    <phoneticPr fontId="2"/>
  </si>
  <si>
    <t>　　現地測量</t>
    <rPh sb="2" eb="4">
      <t>ゲンチ</t>
    </rPh>
    <rPh sb="4" eb="6">
      <t>ソクリョウ</t>
    </rPh>
    <phoneticPr fontId="2"/>
  </si>
  <si>
    <t>計</t>
    <rPh sb="0" eb="1">
      <t>ケイ</t>
    </rPh>
    <phoneticPr fontId="2"/>
  </si>
  <si>
    <t>標準歩掛</t>
    <rPh sb="0" eb="2">
      <t>ヒョウジュン</t>
    </rPh>
    <rPh sb="2" eb="4">
      <t>ブガカリ</t>
    </rPh>
    <phoneticPr fontId="2"/>
  </si>
  <si>
    <t>変化率</t>
    <rPh sb="0" eb="2">
      <t>ヘンカ</t>
    </rPh>
    <rPh sb="2" eb="3">
      <t>リツ</t>
    </rPh>
    <phoneticPr fontId="2"/>
  </si>
  <si>
    <t>補正</t>
    <rPh sb="0" eb="2">
      <t>ホセイ</t>
    </rPh>
    <phoneticPr fontId="2"/>
  </si>
  <si>
    <t>代価表第４号</t>
    <phoneticPr fontId="2"/>
  </si>
  <si>
    <t>代価表第５号</t>
    <phoneticPr fontId="2"/>
  </si>
  <si>
    <t>代価表第1号（県標準歩掛）</t>
    <phoneticPr fontId="2"/>
  </si>
  <si>
    <t>代価表第３号（県標準歩掛）</t>
    <phoneticPr fontId="2"/>
  </si>
  <si>
    <t>第６号代価表</t>
    <rPh sb="3" eb="5">
      <t>ダイカ</t>
    </rPh>
    <phoneticPr fontId="2"/>
  </si>
  <si>
    <t>代価表第２号（県標準歩掛）</t>
    <phoneticPr fontId="2"/>
  </si>
  <si>
    <t>報告書作成</t>
    <phoneticPr fontId="2"/>
  </si>
  <si>
    <t>機械経費</t>
    <phoneticPr fontId="2"/>
  </si>
  <si>
    <t>材料費</t>
    <phoneticPr fontId="2"/>
  </si>
  <si>
    <t>直接人件費　計（１/200　標準歩掛）</t>
    <rPh sb="0" eb="2">
      <t>チョクセツ</t>
    </rPh>
    <rPh sb="2" eb="5">
      <t>ジンケンヒ</t>
    </rPh>
    <rPh sb="6" eb="7">
      <t>ケイ</t>
    </rPh>
    <rPh sb="14" eb="16">
      <t>ヒョウジュン</t>
    </rPh>
    <rPh sb="16" eb="18">
      <t>ブガカリ</t>
    </rPh>
    <phoneticPr fontId="2"/>
  </si>
  <si>
    <t>（県標準歩掛）</t>
    <phoneticPr fontId="2"/>
  </si>
  <si>
    <t>　材料費</t>
    <rPh sb="1" eb="4">
      <t>ザイリョウヒ</t>
    </rPh>
    <phoneticPr fontId="2"/>
  </si>
  <si>
    <t xml:space="preserve">現地測量 1/200 </t>
    <rPh sb="0" eb="2">
      <t>ゲンチ</t>
    </rPh>
    <rPh sb="2" eb="4">
      <t>ソクリョウ</t>
    </rPh>
    <phoneticPr fontId="2"/>
  </si>
  <si>
    <t xml:space="preserve">    庭園３次元測量</t>
    <rPh sb="4" eb="6">
      <t>テイエン</t>
    </rPh>
    <rPh sb="7" eb="9">
      <t>ジゲン</t>
    </rPh>
    <rPh sb="9" eb="11">
      <t>ソクリョウ</t>
    </rPh>
    <phoneticPr fontId="2"/>
  </si>
  <si>
    <t>現地測量　1/200</t>
    <phoneticPr fontId="2"/>
  </si>
  <si>
    <t>（Ａ）</t>
    <phoneticPr fontId="2"/>
  </si>
  <si>
    <t>（Ｂ）＝（Ａ）×３％</t>
    <phoneticPr fontId="2"/>
  </si>
  <si>
    <t>（Ｄ）＝（Ａ）×２．５％</t>
    <phoneticPr fontId="2"/>
  </si>
  <si>
    <t>（Ｅ）＝（Ａ＋Ｂ）×９％</t>
    <phoneticPr fontId="2"/>
  </si>
  <si>
    <t>（Ａ）＋（Ｂ）＋（Ｃ）＋（Ｄ）＋（Ｅ）</t>
    <phoneticPr fontId="2"/>
  </si>
  <si>
    <t>（Ｃ）＝（Ａ）×1％</t>
    <phoneticPr fontId="2"/>
  </si>
  <si>
    <t>（Ｄ）＝（Ａ）×2％</t>
    <phoneticPr fontId="2"/>
  </si>
  <si>
    <t>（Ｅ）＝（Ａ＋Ｂ）×5％</t>
    <phoneticPr fontId="2"/>
  </si>
  <si>
    <t>A:　作業量（k㎡）</t>
    <rPh sb="3" eb="5">
      <t>サギョウ</t>
    </rPh>
    <rPh sb="5" eb="6">
      <t>リョウ</t>
    </rPh>
    <phoneticPr fontId="2"/>
  </si>
  <si>
    <t>（Ｂ）＝（Ａ）×6.5％</t>
    <phoneticPr fontId="2"/>
  </si>
  <si>
    <t>y=718.95×Ａ+28.105(%)</t>
    <phoneticPr fontId="2"/>
  </si>
  <si>
    <t>標準歩掛*作業補正*地形補正</t>
    <rPh sb="0" eb="2">
      <t>ヒョウジュン</t>
    </rPh>
    <rPh sb="2" eb="4">
      <t>ブガカリ</t>
    </rPh>
    <rPh sb="5" eb="7">
      <t>サギョウ</t>
    </rPh>
    <rPh sb="7" eb="9">
      <t>ホセイ</t>
    </rPh>
    <rPh sb="10" eb="12">
      <t>チケイ</t>
    </rPh>
    <rPh sb="12" eb="14">
      <t>ホセイ</t>
    </rPh>
    <phoneticPr fontId="2"/>
  </si>
  <si>
    <t>（Ｂ）＝（Ａ）×10％</t>
    <phoneticPr fontId="2"/>
  </si>
  <si>
    <t>（C）＝（Ａ）×5％</t>
    <phoneticPr fontId="2"/>
  </si>
  <si>
    <t>（Ａ）＋（Ｂ）＋（Ｃ）</t>
    <phoneticPr fontId="2"/>
  </si>
  <si>
    <t>代価表第６号</t>
    <phoneticPr fontId="2"/>
  </si>
  <si>
    <t>（Ｂ）＝（Ａ）×７％</t>
    <phoneticPr fontId="2"/>
  </si>
  <si>
    <t>（Ｃ）＝（Ａ）＋（Ｂ）</t>
    <phoneticPr fontId="2"/>
  </si>
  <si>
    <t>（Ｄ）=（Ａ）×53.85％</t>
    <phoneticPr fontId="2"/>
  </si>
  <si>
    <t>（Ｅ）=（Ｃ＋Ｄ）×53.85％</t>
    <phoneticPr fontId="2"/>
  </si>
  <si>
    <t>（Ｆ）＝（Ｃ）＋（Ｄ）＋（Ｅ）</t>
    <phoneticPr fontId="2"/>
  </si>
  <si>
    <t>　　旅費交通費</t>
    <rPh sb="2" eb="4">
      <t>リョヒ</t>
    </rPh>
    <rPh sb="4" eb="7">
      <t>コウツウヒ</t>
    </rPh>
    <phoneticPr fontId="2"/>
  </si>
  <si>
    <t>直接測量費</t>
    <rPh sb="0" eb="2">
      <t>チョクセツ</t>
    </rPh>
    <rPh sb="2" eb="4">
      <t>ソクリョウ</t>
    </rPh>
    <rPh sb="4" eb="5">
      <t>ヒ</t>
    </rPh>
    <phoneticPr fontId="2"/>
  </si>
  <si>
    <t>直接測量費（人件費、材料費、機械経費）</t>
    <rPh sb="0" eb="2">
      <t>チョクセツ</t>
    </rPh>
    <rPh sb="2" eb="4">
      <t>ソクリョウ</t>
    </rPh>
    <rPh sb="4" eb="5">
      <t>ヒ</t>
    </rPh>
    <rPh sb="6" eb="9">
      <t>ジンケンヒ</t>
    </rPh>
    <rPh sb="10" eb="13">
      <t>ザイリョウヒ</t>
    </rPh>
    <rPh sb="14" eb="16">
      <t>キカイ</t>
    </rPh>
    <rPh sb="16" eb="18">
      <t>ケイヒ</t>
    </rPh>
    <phoneticPr fontId="2"/>
  </si>
  <si>
    <t>直接作業費</t>
    <rPh sb="0" eb="2">
      <t>チョクセツ</t>
    </rPh>
    <rPh sb="2" eb="4">
      <t>サギョウ</t>
    </rPh>
    <rPh sb="4" eb="5">
      <t>ヒ</t>
    </rPh>
    <phoneticPr fontId="2"/>
  </si>
  <si>
    <t>直接原価</t>
    <rPh sb="0" eb="2">
      <t>チョクセツ</t>
    </rPh>
    <rPh sb="2" eb="4">
      <t>ゲンカ</t>
    </rPh>
    <phoneticPr fontId="2"/>
  </si>
  <si>
    <t>その他原価</t>
    <rPh sb="2" eb="3">
      <t>タ</t>
    </rPh>
    <rPh sb="3" eb="5">
      <t>ゲンカ</t>
    </rPh>
    <phoneticPr fontId="2"/>
  </si>
  <si>
    <t>一般管理費費</t>
    <rPh sb="0" eb="2">
      <t>イッパン</t>
    </rPh>
    <rPh sb="2" eb="5">
      <t>カンリヒ</t>
    </rPh>
    <rPh sb="5" eb="6">
      <t>ヒ</t>
    </rPh>
    <phoneticPr fontId="2"/>
  </si>
  <si>
    <t>諸経費</t>
    <rPh sb="0" eb="3">
      <t>ショケイヒ</t>
    </rPh>
    <phoneticPr fontId="2"/>
  </si>
  <si>
    <t>測量業務価格</t>
    <rPh sb="0" eb="2">
      <t>ソクリョウ</t>
    </rPh>
    <rPh sb="2" eb="4">
      <t>ギョウム</t>
    </rPh>
    <rPh sb="4" eb="6">
      <t>カカク</t>
    </rPh>
    <phoneticPr fontId="2"/>
  </si>
  <si>
    <t>用地調査業務価格</t>
    <rPh sb="0" eb="2">
      <t>ヨウチ</t>
    </rPh>
    <rPh sb="2" eb="4">
      <t>チョウサ</t>
    </rPh>
    <rPh sb="4" eb="6">
      <t>ギョウム</t>
    </rPh>
    <rPh sb="6" eb="8">
      <t>カカク</t>
    </rPh>
    <phoneticPr fontId="2"/>
  </si>
  <si>
    <t>有隣荘庭園他１件測量業務　予算設計書</t>
    <rPh sb="0" eb="1">
      <t>ユウ</t>
    </rPh>
    <rPh sb="1" eb="3">
      <t>リンソウ</t>
    </rPh>
    <rPh sb="3" eb="5">
      <t>テイエン</t>
    </rPh>
    <rPh sb="5" eb="6">
      <t>ホカ</t>
    </rPh>
    <rPh sb="7" eb="8">
      <t>ケン</t>
    </rPh>
    <rPh sb="8" eb="10">
      <t>ソクリョウ</t>
    </rPh>
    <rPh sb="10" eb="12">
      <t>ギョウム</t>
    </rPh>
    <rPh sb="13" eb="15">
      <t>ヨサン</t>
    </rPh>
    <rPh sb="15" eb="18">
      <t>セッケイショ</t>
    </rPh>
    <phoneticPr fontId="2"/>
  </si>
  <si>
    <t>有隣荘庭園他１件測量業務</t>
    <rPh sb="0" eb="3">
      <t>ユウリンソウ</t>
    </rPh>
    <rPh sb="3" eb="5">
      <t>テイエン</t>
    </rPh>
    <rPh sb="5" eb="6">
      <t>ホカ</t>
    </rPh>
    <rPh sb="7" eb="8">
      <t>ケン</t>
    </rPh>
    <rPh sb="8" eb="10">
      <t>ソクリョウ</t>
    </rPh>
    <rPh sb="10" eb="12">
      <t>ギョウム</t>
    </rPh>
    <phoneticPr fontId="2"/>
  </si>
  <si>
    <t>鳥取市国安８９５、鳥取市猪子１６８</t>
    <phoneticPr fontId="2"/>
  </si>
  <si>
    <t>有隣荘庭園建物平面図・内部平面図作成</t>
    <rPh sb="0" eb="2">
      <t>ユウリン</t>
    </rPh>
    <rPh sb="2" eb="3">
      <t>ソウ</t>
    </rPh>
    <rPh sb="3" eb="5">
      <t>テイエン</t>
    </rPh>
    <rPh sb="5" eb="7">
      <t>タテモノ</t>
    </rPh>
    <rPh sb="7" eb="10">
      <t>ヘイメンズ</t>
    </rPh>
    <rPh sb="11" eb="13">
      <t>ナイブ</t>
    </rPh>
    <rPh sb="13" eb="16">
      <t>ヘイメンズ</t>
    </rPh>
    <rPh sb="16" eb="18">
      <t>サクセイ</t>
    </rPh>
    <phoneticPr fontId="2"/>
  </si>
  <si>
    <t>打ち合わせ協議　２回</t>
    <rPh sb="0" eb="1">
      <t>ウ</t>
    </rPh>
    <rPh sb="2" eb="3">
      <t>ア</t>
    </rPh>
    <rPh sb="5" eb="7">
      <t>キョウギ</t>
    </rPh>
    <rPh sb="9" eb="10">
      <t>カイ</t>
    </rPh>
    <phoneticPr fontId="2"/>
  </si>
  <si>
    <t>地形補正　１．０+０．２</t>
    <phoneticPr fontId="2"/>
  </si>
  <si>
    <t>標準歩掛*地形補正１．２</t>
    <rPh sb="0" eb="2">
      <t>ヒョウジュン</t>
    </rPh>
    <rPh sb="2" eb="4">
      <t>ブガカリ</t>
    </rPh>
    <rPh sb="5" eb="7">
      <t>チケイ</t>
    </rPh>
    <rPh sb="7" eb="9">
      <t>ホセイ</t>
    </rPh>
    <phoneticPr fontId="2"/>
  </si>
  <si>
    <t>1/200 平地・耕地</t>
    <rPh sb="6" eb="8">
      <t>ヘイチ</t>
    </rPh>
    <rPh sb="7" eb="8">
      <t>チヘイ</t>
    </rPh>
    <rPh sb="9" eb="11">
      <t>コウチ</t>
    </rPh>
    <phoneticPr fontId="2"/>
  </si>
  <si>
    <t>現地測量（作業計画）1/200</t>
    <rPh sb="0" eb="2">
      <t>ゲンチ</t>
    </rPh>
    <rPh sb="2" eb="4">
      <t>ソクリョウ</t>
    </rPh>
    <rPh sb="5" eb="7">
      <t>サギョウ</t>
    </rPh>
    <rPh sb="7" eb="9">
      <t>ケイカク</t>
    </rPh>
    <phoneticPr fontId="2"/>
  </si>
  <si>
    <t>現地測量　1/200　（4000㎡=0.004k㎡）</t>
    <phoneticPr fontId="2"/>
  </si>
  <si>
    <t>1/200 平地・耕地</t>
    <rPh sb="6" eb="8">
      <t>ヘイチ</t>
    </rPh>
    <rPh sb="9" eb="11">
      <t>コウチ</t>
    </rPh>
    <phoneticPr fontId="2"/>
  </si>
  <si>
    <t>　　　　　　　　　　　2点あたり</t>
    <rPh sb="12" eb="13">
      <t>テン</t>
    </rPh>
    <phoneticPr fontId="2"/>
  </si>
  <si>
    <t>（Ｃ）＝（Ａ）×３％</t>
    <phoneticPr fontId="2"/>
  </si>
  <si>
    <t>庭園３次元測量</t>
    <rPh sb="0" eb="2">
      <t>テイエン</t>
    </rPh>
    <rPh sb="3" eb="5">
      <t>ジゲン</t>
    </rPh>
    <rPh sb="5" eb="7">
      <t>ソクリョウ</t>
    </rPh>
    <phoneticPr fontId="2"/>
  </si>
  <si>
    <t>現地測量・1/200　A=4000㎡</t>
    <rPh sb="0" eb="2">
      <t>ゲンチ</t>
    </rPh>
    <rPh sb="2" eb="4">
      <t>ソクリョウ</t>
    </rPh>
    <phoneticPr fontId="2"/>
  </si>
  <si>
    <t>有隣荘庭園建物平面図・内部平面図作成</t>
    <rPh sb="0" eb="1">
      <t>ユウ</t>
    </rPh>
    <rPh sb="1" eb="2">
      <t>トナリ</t>
    </rPh>
    <rPh sb="2" eb="3">
      <t>ソウ</t>
    </rPh>
    <rPh sb="3" eb="5">
      <t>テイエン</t>
    </rPh>
    <rPh sb="5" eb="7">
      <t>タテモノ</t>
    </rPh>
    <rPh sb="7" eb="10">
      <t>ヘイメンズ</t>
    </rPh>
    <rPh sb="11" eb="13">
      <t>ナイブ</t>
    </rPh>
    <rPh sb="13" eb="16">
      <t>ヘイメンズ</t>
    </rPh>
    <rPh sb="16" eb="18">
      <t>サクセイ</t>
    </rPh>
    <phoneticPr fontId="2"/>
  </si>
  <si>
    <t>直接人件費：1,280960*0.31*1.2</t>
    <rPh sb="0" eb="2">
      <t>チョクセツ</t>
    </rPh>
    <rPh sb="2" eb="5">
      <t>ジンケンヒ</t>
    </rPh>
    <phoneticPr fontId="2"/>
  </si>
  <si>
    <t>打ち合わせ（中間１回）</t>
    <rPh sb="0" eb="1">
      <t>ウ</t>
    </rPh>
    <rPh sb="2" eb="3">
      <t>ア</t>
    </rPh>
    <rPh sb="6" eb="8">
      <t>チュウカン</t>
    </rPh>
    <rPh sb="9" eb="10">
      <t>カイ</t>
    </rPh>
    <phoneticPr fontId="2"/>
  </si>
  <si>
    <t>１回</t>
    <rPh sb="1" eb="2">
      <t>カイ</t>
    </rPh>
    <phoneticPr fontId="2"/>
  </si>
  <si>
    <t>作業量補正式</t>
    <rPh sb="2" eb="3">
      <t>リョウ</t>
    </rPh>
    <phoneticPr fontId="2"/>
  </si>
  <si>
    <t>　 建造物調査</t>
    <rPh sb="2" eb="5">
      <t>ケンゾウブツ</t>
    </rPh>
    <rPh sb="5" eb="7">
      <t>チョウサ</t>
    </rPh>
    <phoneticPr fontId="2"/>
  </si>
  <si>
    <t xml:space="preserve"> 建造物調査</t>
    <rPh sb="1" eb="4">
      <t>ケンゾウブツ</t>
    </rPh>
    <rPh sb="4" eb="6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</si>
</sst>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;[Red]0.0"/>
    <numFmt numFmtId="178" formatCode="#,##0.0;[Red]\-#,##0.0"/>
    <numFmt numFmtId="179" formatCode="#,##0_);[Red]\(#,##0\)"/>
    <numFmt numFmtId="180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176" fontId="3" fillId="0" borderId="2" xfId="0" applyNumberFormat="1" applyFont="1" applyBorder="1"/>
    <xf numFmtId="2" fontId="3" fillId="0" borderId="0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38" fontId="3" fillId="0" borderId="2" xfId="0" applyNumberFormat="1" applyFont="1" applyBorder="1"/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176" fontId="3" fillId="0" borderId="1" xfId="0" applyNumberFormat="1" applyFont="1" applyBorder="1"/>
    <xf numFmtId="177" fontId="3" fillId="0" borderId="2" xfId="0" applyNumberFormat="1" applyFont="1" applyBorder="1"/>
    <xf numFmtId="0" fontId="4" fillId="0" borderId="0" xfId="0" applyFont="1" applyBorder="1" applyAlignment="1">
      <alignment horizontal="right"/>
    </xf>
    <xf numFmtId="177" fontId="3" fillId="0" borderId="1" xfId="0" applyNumberFormat="1" applyFont="1" applyBorder="1"/>
    <xf numFmtId="177" fontId="3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38" fontId="0" fillId="0" borderId="8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38" fontId="0" fillId="0" borderId="0" xfId="1" applyFont="1" applyBorder="1"/>
    <xf numFmtId="0" fontId="0" fillId="0" borderId="11" xfId="0" applyBorder="1"/>
    <xf numFmtId="0" fontId="0" fillId="0" borderId="10" xfId="0" applyBorder="1"/>
    <xf numFmtId="0" fontId="0" fillId="0" borderId="0" xfId="0" applyBorder="1"/>
    <xf numFmtId="38" fontId="7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/>
    <xf numFmtId="3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13" xfId="1" applyFont="1" applyBorder="1"/>
    <xf numFmtId="0" fontId="0" fillId="0" borderId="14" xfId="0" applyBorder="1"/>
    <xf numFmtId="0" fontId="0" fillId="0" borderId="16" xfId="0" applyBorder="1" applyAlignment="1">
      <alignment horizontal="center"/>
    </xf>
    <xf numFmtId="38" fontId="0" fillId="0" borderId="16" xfId="1" applyFont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38" fontId="0" fillId="2" borderId="17" xfId="1" applyFont="1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38" fontId="0" fillId="0" borderId="17" xfId="1" applyFont="1" applyBorder="1"/>
    <xf numFmtId="38" fontId="0" fillId="2" borderId="17" xfId="1" applyNumberFormat="1" applyFont="1" applyFill="1" applyBorder="1"/>
    <xf numFmtId="10" fontId="0" fillId="2" borderId="17" xfId="0" applyNumberFormat="1" applyFill="1" applyBorder="1"/>
    <xf numFmtId="178" fontId="0" fillId="0" borderId="17" xfId="1" applyNumberFormat="1" applyFont="1" applyBorder="1"/>
    <xf numFmtId="178" fontId="0" fillId="2" borderId="17" xfId="1" applyNumberFormat="1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38" fontId="0" fillId="2" borderId="18" xfId="1" applyFont="1" applyFill="1" applyBorder="1"/>
    <xf numFmtId="179" fontId="3" fillId="0" borderId="2" xfId="0" applyNumberFormat="1" applyFont="1" applyBorder="1" applyAlignment="1">
      <alignment horizontal="right"/>
    </xf>
    <xf numFmtId="38" fontId="10" fillId="0" borderId="5" xfId="1" applyFont="1" applyBorder="1"/>
    <xf numFmtId="38" fontId="10" fillId="0" borderId="5" xfId="1" applyFont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178" fontId="8" fillId="3" borderId="17" xfId="1" applyNumberFormat="1" applyFont="1" applyFill="1" applyBorder="1"/>
    <xf numFmtId="38" fontId="8" fillId="3" borderId="17" xfId="1" applyFont="1" applyFill="1" applyBorder="1"/>
    <xf numFmtId="0" fontId="3" fillId="0" borderId="17" xfId="0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0" applyFont="1" applyBorder="1"/>
    <xf numFmtId="3" fontId="3" fillId="0" borderId="16" xfId="0" applyNumberFormat="1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29" xfId="0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30" xfId="0" applyFont="1" applyBorder="1"/>
    <xf numFmtId="176" fontId="3" fillId="0" borderId="5" xfId="0" applyNumberFormat="1" applyFont="1" applyBorder="1"/>
    <xf numFmtId="3" fontId="3" fillId="0" borderId="5" xfId="0" applyNumberFormat="1" applyFont="1" applyBorder="1"/>
    <xf numFmtId="0" fontId="3" fillId="0" borderId="7" xfId="0" applyFont="1" applyBorder="1"/>
    <xf numFmtId="0" fontId="4" fillId="0" borderId="10" xfId="0" applyFont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38" fontId="3" fillId="0" borderId="12" xfId="1" applyFont="1" applyBorder="1"/>
    <xf numFmtId="3" fontId="3" fillId="0" borderId="10" xfId="0" applyNumberFormat="1" applyFont="1" applyBorder="1"/>
    <xf numFmtId="3" fontId="3" fillId="0" borderId="31" xfId="0" applyNumberFormat="1" applyFont="1" applyBorder="1"/>
    <xf numFmtId="0" fontId="3" fillId="0" borderId="8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3" fontId="3" fillId="0" borderId="4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 applyAlignment="1"/>
    <xf numFmtId="0" fontId="3" fillId="0" borderId="45" xfId="0" applyFont="1" applyBorder="1"/>
    <xf numFmtId="0" fontId="3" fillId="0" borderId="46" xfId="0" applyFont="1" applyBorder="1" applyAlignment="1"/>
    <xf numFmtId="0" fontId="3" fillId="0" borderId="47" xfId="0" applyFont="1" applyBorder="1" applyAlignment="1"/>
    <xf numFmtId="0" fontId="3" fillId="0" borderId="48" xfId="0" applyFont="1" applyBorder="1" applyAlignment="1"/>
    <xf numFmtId="0" fontId="3" fillId="0" borderId="49" xfId="0" applyFont="1" applyBorder="1" applyAlignment="1"/>
    <xf numFmtId="0" fontId="3" fillId="0" borderId="50" xfId="0" applyFont="1" applyBorder="1" applyAlignment="1"/>
    <xf numFmtId="0" fontId="3" fillId="0" borderId="51" xfId="0" applyFont="1" applyBorder="1" applyAlignment="1"/>
    <xf numFmtId="0" fontId="3" fillId="0" borderId="48" xfId="0" applyFont="1" applyBorder="1"/>
    <xf numFmtId="0" fontId="3" fillId="0" borderId="52" xfId="0" applyFont="1" applyBorder="1"/>
    <xf numFmtId="0" fontId="3" fillId="0" borderId="47" xfId="0" applyFont="1" applyBorder="1" applyAlignment="1">
      <alignment horizontal="center"/>
    </xf>
    <xf numFmtId="0" fontId="3" fillId="0" borderId="50" xfId="0" applyFont="1" applyBorder="1"/>
    <xf numFmtId="0" fontId="3" fillId="0" borderId="53" xfId="0" applyFont="1" applyBorder="1"/>
    <xf numFmtId="3" fontId="3" fillId="0" borderId="54" xfId="0" applyNumberFormat="1" applyFont="1" applyBorder="1"/>
    <xf numFmtId="38" fontId="0" fillId="3" borderId="17" xfId="0" applyNumberFormat="1" applyFont="1" applyFill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3" fontId="3" fillId="0" borderId="57" xfId="0" applyNumberFormat="1" applyFont="1" applyBorder="1"/>
    <xf numFmtId="10" fontId="3" fillId="0" borderId="57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58" xfId="0" applyFont="1" applyBorder="1"/>
    <xf numFmtId="0" fontId="3" fillId="0" borderId="59" xfId="0" applyFont="1" applyBorder="1"/>
    <xf numFmtId="0" fontId="3" fillId="4" borderId="2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4" borderId="62" xfId="0" applyFont="1" applyFill="1" applyBorder="1" applyAlignment="1">
      <alignment horizontal="center"/>
    </xf>
    <xf numFmtId="0" fontId="3" fillId="0" borderId="63" xfId="0" applyFont="1" applyBorder="1"/>
    <xf numFmtId="0" fontId="3" fillId="0" borderId="64" xfId="0" applyFont="1" applyBorder="1"/>
    <xf numFmtId="0" fontId="3" fillId="0" borderId="65" xfId="0" applyFont="1" applyBorder="1" applyAlignment="1">
      <alignment horizontal="left"/>
    </xf>
    <xf numFmtId="0" fontId="3" fillId="0" borderId="54" xfId="0" applyFont="1" applyBorder="1"/>
    <xf numFmtId="0" fontId="3" fillId="0" borderId="50" xfId="0" applyFont="1" applyBorder="1" applyAlignment="1">
      <alignment horizontal="left"/>
    </xf>
    <xf numFmtId="0" fontId="3" fillId="0" borderId="66" xfId="0" applyFont="1" applyBorder="1" applyAlignment="1"/>
    <xf numFmtId="0" fontId="3" fillId="0" borderId="67" xfId="0" applyFont="1" applyBorder="1" applyAlignment="1"/>
    <xf numFmtId="177" fontId="3" fillId="0" borderId="5" xfId="0" applyNumberFormat="1" applyFont="1" applyBorder="1" applyAlignment="1">
      <alignment horizontal="right"/>
    </xf>
    <xf numFmtId="177" fontId="3" fillId="0" borderId="5" xfId="0" applyNumberFormat="1" applyFont="1" applyBorder="1"/>
    <xf numFmtId="38" fontId="3" fillId="0" borderId="31" xfId="1" applyFont="1" applyBorder="1"/>
    <xf numFmtId="3" fontId="3" fillId="0" borderId="0" xfId="0" applyNumberFormat="1" applyFont="1"/>
    <xf numFmtId="0" fontId="3" fillId="0" borderId="68" xfId="0" applyFont="1" applyBorder="1"/>
    <xf numFmtId="0" fontId="3" fillId="0" borderId="69" xfId="0" applyFont="1" applyBorder="1"/>
    <xf numFmtId="0" fontId="3" fillId="0" borderId="60" xfId="0" applyFont="1" applyBorder="1"/>
    <xf numFmtId="0" fontId="3" fillId="0" borderId="70" xfId="0" applyFont="1" applyBorder="1"/>
    <xf numFmtId="0" fontId="3" fillId="0" borderId="71" xfId="0" applyFont="1" applyBorder="1"/>
    <xf numFmtId="0" fontId="3" fillId="0" borderId="72" xfId="0" applyFont="1" applyBorder="1"/>
    <xf numFmtId="0" fontId="3" fillId="0" borderId="65" xfId="0" applyFont="1" applyBorder="1" applyAlignment="1"/>
    <xf numFmtId="176" fontId="3" fillId="0" borderId="63" xfId="0" applyNumberFormat="1" applyFont="1" applyBorder="1"/>
    <xf numFmtId="0" fontId="3" fillId="0" borderId="73" xfId="0" applyFont="1" applyBorder="1"/>
    <xf numFmtId="0" fontId="3" fillId="0" borderId="36" xfId="0" applyFont="1" applyBorder="1"/>
    <xf numFmtId="0" fontId="3" fillId="0" borderId="65" xfId="0" applyFont="1" applyBorder="1" applyAlignment="1">
      <alignment horizontal="center"/>
    </xf>
    <xf numFmtId="177" fontId="3" fillId="0" borderId="63" xfId="0" applyNumberFormat="1" applyFont="1" applyBorder="1"/>
    <xf numFmtId="38" fontId="3" fillId="0" borderId="63" xfId="0" applyNumberFormat="1" applyFont="1" applyBorder="1"/>
    <xf numFmtId="0" fontId="3" fillId="0" borderId="50" xfId="0" applyFont="1" applyBorder="1" applyAlignment="1">
      <alignment horizontal="center"/>
    </xf>
    <xf numFmtId="177" fontId="3" fillId="0" borderId="54" xfId="0" applyNumberFormat="1" applyFont="1" applyBorder="1"/>
    <xf numFmtId="38" fontId="3" fillId="0" borderId="54" xfId="0" applyNumberFormat="1" applyFont="1" applyBorder="1"/>
    <xf numFmtId="0" fontId="3" fillId="0" borderId="74" xfId="0" applyFont="1" applyBorder="1"/>
    <xf numFmtId="3" fontId="3" fillId="0" borderId="63" xfId="0" applyNumberFormat="1" applyFont="1" applyFill="1" applyBorder="1"/>
    <xf numFmtId="0" fontId="3" fillId="0" borderId="22" xfId="0" applyFont="1" applyFill="1" applyBorder="1"/>
    <xf numFmtId="0" fontId="3" fillId="0" borderId="0" xfId="0" applyFont="1" applyFill="1"/>
    <xf numFmtId="3" fontId="3" fillId="0" borderId="16" xfId="0" applyNumberFormat="1" applyFont="1" applyFill="1" applyBorder="1"/>
    <xf numFmtId="179" fontId="3" fillId="0" borderId="12" xfId="0" applyNumberFormat="1" applyFont="1" applyFill="1" applyBorder="1" applyAlignment="1">
      <alignment horizontal="right"/>
    </xf>
    <xf numFmtId="179" fontId="3" fillId="0" borderId="75" xfId="0" applyNumberFormat="1" applyFont="1" applyFill="1" applyBorder="1" applyAlignment="1">
      <alignment horizontal="right"/>
    </xf>
    <xf numFmtId="179" fontId="3" fillId="0" borderId="63" xfId="0" applyNumberFormat="1" applyFont="1" applyFill="1" applyBorder="1" applyAlignment="1">
      <alignment horizontal="right"/>
    </xf>
    <xf numFmtId="0" fontId="3" fillId="0" borderId="24" xfId="0" applyFont="1" applyBorder="1" applyAlignment="1"/>
    <xf numFmtId="38" fontId="3" fillId="0" borderId="16" xfId="1" applyFont="1" applyBorder="1"/>
    <xf numFmtId="38" fontId="10" fillId="0" borderId="5" xfId="1" applyFont="1" applyBorder="1" applyAlignment="1"/>
    <xf numFmtId="38" fontId="10" fillId="0" borderId="6" xfId="1" applyFont="1" applyBorder="1" applyAlignment="1">
      <alignment horizontal="right"/>
    </xf>
    <xf numFmtId="38" fontId="10" fillId="0" borderId="6" xfId="1" applyFont="1" applyBorder="1" applyAlignment="1"/>
    <xf numFmtId="0" fontId="3" fillId="0" borderId="32" xfId="0" applyFont="1" applyBorder="1" applyAlignment="1"/>
    <xf numFmtId="0" fontId="3" fillId="0" borderId="73" xfId="0" applyFont="1" applyBorder="1" applyAlignment="1"/>
    <xf numFmtId="0" fontId="4" fillId="0" borderId="34" xfId="0" applyFont="1" applyBorder="1" applyAlignment="1">
      <alignment horizontal="center" vertical="center" wrapText="1"/>
    </xf>
    <xf numFmtId="178" fontId="10" fillId="0" borderId="2" xfId="1" applyNumberFormat="1" applyFont="1" applyBorder="1" applyAlignment="1">
      <alignment horizontal="right"/>
    </xf>
    <xf numFmtId="38" fontId="10" fillId="0" borderId="2" xfId="1" applyFont="1" applyBorder="1" applyAlignment="1"/>
    <xf numFmtId="178" fontId="10" fillId="0" borderId="2" xfId="1" applyNumberFormat="1" applyFont="1" applyBorder="1" applyAlignment="1"/>
    <xf numFmtId="38" fontId="3" fillId="0" borderId="2" xfId="1" applyFont="1" applyBorder="1" applyAlignment="1"/>
    <xf numFmtId="0" fontId="3" fillId="0" borderId="60" xfId="0" applyFont="1" applyBorder="1" applyAlignment="1"/>
    <xf numFmtId="0" fontId="3" fillId="0" borderId="10" xfId="0" applyFont="1" applyBorder="1" applyAlignment="1"/>
    <xf numFmtId="0" fontId="3" fillId="0" borderId="72" xfId="0" applyFont="1" applyBorder="1" applyAlignment="1"/>
    <xf numFmtId="0" fontId="3" fillId="0" borderId="70" xfId="0" applyFont="1" applyBorder="1" applyAlignment="1"/>
    <xf numFmtId="176" fontId="3" fillId="0" borderId="2" xfId="0" applyNumberFormat="1" applyFont="1" applyBorder="1" applyAlignment="1"/>
    <xf numFmtId="38" fontId="3" fillId="0" borderId="12" xfId="1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63" xfId="0" applyFont="1" applyBorder="1" applyAlignment="1"/>
    <xf numFmtId="176" fontId="3" fillId="0" borderId="63" xfId="0" applyNumberFormat="1" applyFont="1" applyBorder="1" applyAlignment="1"/>
    <xf numFmtId="0" fontId="3" fillId="0" borderId="64" xfId="0" applyFont="1" applyBorder="1" applyAlignment="1"/>
    <xf numFmtId="0" fontId="3" fillId="0" borderId="38" xfId="0" applyFont="1" applyBorder="1" applyAlignment="1"/>
    <xf numFmtId="0" fontId="3" fillId="0" borderId="68" xfId="0" applyFont="1" applyBorder="1" applyAlignment="1"/>
    <xf numFmtId="0" fontId="3" fillId="0" borderId="69" xfId="0" applyFont="1" applyBorder="1" applyAlignment="1"/>
    <xf numFmtId="0" fontId="3" fillId="0" borderId="31" xfId="0" applyFont="1" applyBorder="1" applyAlignment="1"/>
    <xf numFmtId="0" fontId="3" fillId="0" borderId="71" xfId="0" applyFont="1" applyBorder="1" applyAlignment="1"/>
    <xf numFmtId="3" fontId="3" fillId="0" borderId="63" xfId="0" applyNumberFormat="1" applyFont="1" applyBorder="1"/>
    <xf numFmtId="38" fontId="3" fillId="0" borderId="0" xfId="1" applyFont="1"/>
    <xf numFmtId="0" fontId="3" fillId="0" borderId="10" xfId="0" applyFont="1" applyFill="1" applyBorder="1"/>
    <xf numFmtId="38" fontId="3" fillId="0" borderId="12" xfId="1" applyFont="1" applyFill="1" applyBorder="1"/>
    <xf numFmtId="38" fontId="3" fillId="0" borderId="0" xfId="1" applyFont="1" applyFill="1"/>
    <xf numFmtId="0" fontId="3" fillId="0" borderId="19" xfId="0" applyFont="1" applyFill="1" applyBorder="1"/>
    <xf numFmtId="3" fontId="3" fillId="0" borderId="19" xfId="0" applyNumberFormat="1" applyFont="1" applyFill="1" applyBorder="1"/>
    <xf numFmtId="38" fontId="3" fillId="0" borderId="19" xfId="1" applyFont="1" applyFill="1" applyBorder="1"/>
    <xf numFmtId="0" fontId="3" fillId="0" borderId="0" xfId="0" applyFont="1" applyFill="1" applyAlignment="1">
      <alignment horizontal="center"/>
    </xf>
    <xf numFmtId="0" fontId="3" fillId="0" borderId="54" xfId="0" applyFont="1" applyFill="1" applyBorder="1"/>
    <xf numFmtId="3" fontId="3" fillId="0" borderId="54" xfId="0" applyNumberFormat="1" applyFont="1" applyFill="1" applyBorder="1"/>
    <xf numFmtId="38" fontId="3" fillId="0" borderId="54" xfId="1" applyFont="1" applyFill="1" applyBorder="1"/>
    <xf numFmtId="0" fontId="3" fillId="0" borderId="29" xfId="0" applyFont="1" applyFill="1" applyBorder="1"/>
    <xf numFmtId="0" fontId="3" fillId="0" borderId="20" xfId="0" applyFont="1" applyFill="1" applyBorder="1"/>
    <xf numFmtId="3" fontId="3" fillId="0" borderId="20" xfId="0" applyNumberFormat="1" applyFont="1" applyFill="1" applyBorder="1"/>
    <xf numFmtId="38" fontId="3" fillId="0" borderId="20" xfId="1" applyFont="1" applyFill="1" applyBorder="1"/>
    <xf numFmtId="0" fontId="3" fillId="0" borderId="25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3" fontId="3" fillId="0" borderId="0" xfId="0" applyNumberFormat="1" applyFont="1" applyFill="1"/>
    <xf numFmtId="0" fontId="3" fillId="0" borderId="25" xfId="0" applyFont="1" applyFill="1" applyBorder="1"/>
    <xf numFmtId="180" fontId="3" fillId="0" borderId="20" xfId="0" applyNumberFormat="1" applyFont="1" applyFill="1" applyBorder="1"/>
    <xf numFmtId="2" fontId="3" fillId="0" borderId="0" xfId="0" applyNumberFormat="1" applyFont="1" applyFill="1"/>
    <xf numFmtId="3" fontId="3" fillId="0" borderId="57" xfId="0" applyNumberFormat="1" applyFont="1" applyFill="1" applyBorder="1"/>
    <xf numFmtId="2" fontId="3" fillId="0" borderId="16" xfId="0" applyNumberFormat="1" applyFont="1" applyFill="1" applyBorder="1"/>
    <xf numFmtId="0" fontId="3" fillId="0" borderId="16" xfId="0" applyFont="1" applyFill="1" applyBorder="1"/>
    <xf numFmtId="176" fontId="3" fillId="0" borderId="2" xfId="0" applyNumberFormat="1" applyFont="1" applyFill="1" applyBorder="1"/>
    <xf numFmtId="0" fontId="3" fillId="0" borderId="60" xfId="0" applyFont="1" applyFill="1" applyBorder="1"/>
    <xf numFmtId="0" fontId="3" fillId="0" borderId="7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3" fillId="0" borderId="33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65" xfId="0" applyFont="1" applyBorder="1" applyAlignment="1">
      <alignment vertical="top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16" xfId="0" applyFont="1" applyBorder="1" applyAlignment="1">
      <alignment horizontal="left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zoomScaleNormal="100" zoomScaleSheetLayoutView="100" workbookViewId="0">
      <selection activeCell="P24" sqref="P24"/>
    </sheetView>
  </sheetViews>
  <sheetFormatPr defaultColWidth="9" defaultRowHeight="13.5" x14ac:dyDescent="0.15"/>
  <cols>
    <col min="1" max="1" width="4" customWidth="1"/>
  </cols>
  <sheetData>
    <row r="2" spans="2:13" x14ac:dyDescent="0.15">
      <c r="B2" s="234" t="s">
        <v>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2:13" x14ac:dyDescent="0.15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2:13" x14ac:dyDescent="0.15">
      <c r="B4" s="237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</row>
    <row r="5" spans="2:13" x14ac:dyDescent="0.15">
      <c r="B5" s="237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</row>
    <row r="6" spans="2:13" x14ac:dyDescent="0.15"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</row>
    <row r="7" spans="2:13" x14ac:dyDescent="0.15"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</row>
    <row r="8" spans="2:13" x14ac:dyDescent="0.15">
      <c r="B8" s="237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</row>
    <row r="9" spans="2:13" x14ac:dyDescent="0.15"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</row>
    <row r="10" spans="2:13" x14ac:dyDescent="0.15"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</row>
    <row r="11" spans="2:13" x14ac:dyDescent="0.15"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</row>
    <row r="12" spans="2:13" x14ac:dyDescent="0.15"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</row>
    <row r="13" spans="2:13" x14ac:dyDescent="0.15"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</row>
    <row r="14" spans="2:13" x14ac:dyDescent="0.15"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</row>
    <row r="15" spans="2:13" x14ac:dyDescent="0.15">
      <c r="B15" s="237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</row>
    <row r="16" spans="2:13" x14ac:dyDescent="0.15"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</row>
    <row r="17" spans="2:13" x14ac:dyDescent="0.15"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</row>
    <row r="18" spans="2:13" x14ac:dyDescent="0.15"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</row>
    <row r="19" spans="2:13" ht="13.15" customHeight="1" x14ac:dyDescent="0.1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2:13" ht="13.15" customHeight="1" x14ac:dyDescent="0.15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2:13" ht="13.15" customHeight="1" x14ac:dyDescent="0.15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2:13" ht="13.15" customHeight="1" x14ac:dyDescent="0.1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21" x14ac:dyDescent="0.15">
      <c r="B23" s="26"/>
      <c r="C23" s="27"/>
      <c r="D23" s="27" t="s">
        <v>6</v>
      </c>
      <c r="E23" s="27"/>
      <c r="F23" s="27" t="s">
        <v>137</v>
      </c>
      <c r="G23" s="27"/>
      <c r="H23" s="27"/>
      <c r="I23" s="27"/>
      <c r="J23" s="27"/>
      <c r="K23" s="27"/>
      <c r="L23" s="27"/>
      <c r="M23" s="28"/>
    </row>
    <row r="24" spans="2:13" ht="13.15" customHeight="1" x14ac:dyDescent="0.15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2:13" ht="21" x14ac:dyDescent="0.15">
      <c r="B25" s="26"/>
      <c r="C25" s="27"/>
      <c r="D25" s="27" t="s">
        <v>7</v>
      </c>
      <c r="E25" s="27"/>
      <c r="F25" s="27" t="s">
        <v>138</v>
      </c>
      <c r="G25" s="27"/>
      <c r="H25" s="27"/>
      <c r="I25" s="27"/>
      <c r="J25" s="27"/>
      <c r="K25" s="27"/>
      <c r="L25" s="27"/>
      <c r="M25" s="28"/>
    </row>
    <row r="26" spans="2:13" ht="13.15" customHeight="1" x14ac:dyDescent="0.1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2:13" ht="13.15" customHeight="1" x14ac:dyDescent="0.1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1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</row>
    <row r="29" spans="2:13" ht="13.15" customHeight="1" x14ac:dyDescent="0.1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2:13" ht="13.15" customHeight="1" x14ac:dyDescent="0.1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2:13" ht="13.15" customHeight="1" x14ac:dyDescent="0.1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2:13" ht="13.15" customHeight="1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</row>
    <row r="33" spans="2:13" ht="13.15" customHeight="1" x14ac:dyDescent="0.1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</row>
    <row r="34" spans="2:13" ht="13.15" customHeight="1" x14ac:dyDescent="0.1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</row>
    <row r="35" spans="2:13" ht="13.15" customHeight="1" x14ac:dyDescent="0.1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</row>
  </sheetData>
  <mergeCells count="1">
    <mergeCell ref="B2:M18"/>
  </mergeCells>
  <phoneticPr fontId="2"/>
  <pageMargins left="1.5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Normal="100" zoomScaleSheetLayoutView="100" workbookViewId="0">
      <selection activeCell="H17" sqref="H17"/>
    </sheetView>
  </sheetViews>
  <sheetFormatPr defaultRowHeight="12" x14ac:dyDescent="0.15"/>
  <cols>
    <col min="1" max="1" width="3.5" style="3" customWidth="1"/>
    <col min="2" max="2" width="33.37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" style="3" customWidth="1"/>
    <col min="8" max="8" width="12.75" style="3" customWidth="1"/>
    <col min="9" max="9" width="24.125" style="3" bestFit="1" customWidth="1"/>
    <col min="10" max="16384" width="9" style="3"/>
  </cols>
  <sheetData>
    <row r="1" spans="2:9" ht="16.5" customHeight="1" x14ac:dyDescent="0.15">
      <c r="C1" s="15"/>
    </row>
    <row r="2" spans="2:9" ht="11.25" hidden="1" customHeight="1" x14ac:dyDescent="0.15">
      <c r="C2" s="15"/>
      <c r="H2" s="13"/>
    </row>
    <row r="3" spans="2:9" hidden="1" x14ac:dyDescent="0.15"/>
    <row r="4" spans="2:9" ht="21" customHeight="1" thickBot="1" x14ac:dyDescent="0.2">
      <c r="B4" s="271" t="s">
        <v>157</v>
      </c>
      <c r="C4" s="271"/>
      <c r="D4" s="271"/>
      <c r="E4" s="271"/>
      <c r="F4" s="87"/>
      <c r="G4" s="87"/>
      <c r="H4" s="32"/>
      <c r="I4" s="15" t="s">
        <v>94</v>
      </c>
    </row>
    <row r="5" spans="2:9" ht="9.75" customHeight="1" thickTop="1" x14ac:dyDescent="0.15">
      <c r="B5" s="268"/>
      <c r="C5" s="200"/>
      <c r="D5" s="200"/>
      <c r="E5" s="200"/>
      <c r="F5" s="200"/>
      <c r="G5" s="200"/>
      <c r="H5" s="201"/>
      <c r="I5" s="202"/>
    </row>
    <row r="6" spans="2:9" ht="12" customHeight="1" x14ac:dyDescent="0.15">
      <c r="B6" s="269"/>
      <c r="C6" s="2" t="s">
        <v>0</v>
      </c>
      <c r="D6" s="2" t="s">
        <v>8</v>
      </c>
      <c r="E6" s="2" t="s">
        <v>9</v>
      </c>
      <c r="F6" s="2" t="s">
        <v>10</v>
      </c>
      <c r="G6" s="2" t="s">
        <v>11</v>
      </c>
      <c r="H6" s="100" t="s">
        <v>2</v>
      </c>
      <c r="I6" s="189"/>
    </row>
    <row r="7" spans="2:9" ht="9.75" customHeight="1" x14ac:dyDescent="0.15">
      <c r="B7" s="269"/>
      <c r="C7" s="1"/>
      <c r="D7" s="195"/>
      <c r="E7" s="195"/>
      <c r="F7" s="195"/>
      <c r="G7" s="195"/>
      <c r="H7" s="93"/>
      <c r="I7" s="192"/>
    </row>
    <row r="8" spans="2:9" ht="14.25" customHeight="1" thickBot="1" x14ac:dyDescent="0.2">
      <c r="B8" s="270"/>
      <c r="C8" s="68"/>
      <c r="D8" s="179"/>
      <c r="E8" s="179"/>
      <c r="F8" s="179"/>
      <c r="G8" s="179"/>
      <c r="H8" s="203"/>
      <c r="I8" s="204"/>
    </row>
    <row r="9" spans="2:9" ht="14.25" customHeight="1" thickTop="1" x14ac:dyDescent="0.15">
      <c r="B9" s="233" t="s">
        <v>139</v>
      </c>
      <c r="C9" s="180"/>
      <c r="D9" s="181"/>
      <c r="E9" s="181"/>
      <c r="F9" s="181"/>
      <c r="G9" s="181"/>
      <c r="H9" s="182"/>
      <c r="I9" s="183"/>
    </row>
    <row r="10" spans="2:9" ht="14.25" customHeight="1" x14ac:dyDescent="0.15">
      <c r="B10" s="184"/>
      <c r="C10" s="185"/>
      <c r="D10" s="186"/>
      <c r="E10" s="186"/>
      <c r="F10" s="187">
        <v>5.0999999999999996</v>
      </c>
      <c r="G10" s="187">
        <v>5.0999999999999996</v>
      </c>
      <c r="H10" s="188">
        <f>C8*C10+D8*D10+E8*E10+F8*F10+G8*G10</f>
        <v>0</v>
      </c>
      <c r="I10" s="189"/>
    </row>
    <row r="11" spans="2:9" ht="14.1" customHeight="1" x14ac:dyDescent="0.15">
      <c r="B11" s="105" t="s">
        <v>140</v>
      </c>
      <c r="C11" s="195"/>
      <c r="D11" s="195"/>
      <c r="E11" s="195"/>
      <c r="F11" s="195"/>
      <c r="G11" s="195"/>
      <c r="H11" s="190"/>
      <c r="I11" s="192"/>
    </row>
    <row r="12" spans="2:9" ht="14.1" customHeight="1" x14ac:dyDescent="0.15">
      <c r="B12" s="103"/>
      <c r="C12" s="196"/>
      <c r="D12" s="193"/>
      <c r="E12" s="193"/>
      <c r="F12" s="193">
        <v>1</v>
      </c>
      <c r="G12" s="193">
        <v>1</v>
      </c>
      <c r="H12" s="194">
        <f>C8*C12+D8*D12+E8*E12+F8*F12+G8*G12</f>
        <v>0</v>
      </c>
      <c r="I12" s="189"/>
    </row>
    <row r="13" spans="2:9" x14ac:dyDescent="0.15">
      <c r="B13" s="105"/>
      <c r="C13" s="195"/>
      <c r="D13" s="195"/>
      <c r="E13" s="195"/>
      <c r="F13" s="195"/>
      <c r="G13" s="195"/>
      <c r="H13" s="190"/>
      <c r="I13" s="191"/>
    </row>
    <row r="14" spans="2:9" ht="12.75" thickBot="1" x14ac:dyDescent="0.2">
      <c r="B14" s="159" t="s">
        <v>60</v>
      </c>
      <c r="C14" s="197"/>
      <c r="D14" s="197"/>
      <c r="E14" s="197"/>
      <c r="F14" s="198"/>
      <c r="G14" s="198"/>
      <c r="H14" s="176">
        <f>SUM(H10:H12)</f>
        <v>0</v>
      </c>
      <c r="I14" s="199"/>
    </row>
    <row r="15" spans="2:9" ht="12.75" thickTop="1" x14ac:dyDescent="0.15"/>
  </sheetData>
  <mergeCells count="2">
    <mergeCell ref="B4:E4"/>
    <mergeCell ref="B5:B8"/>
  </mergeCells>
  <phoneticPr fontId="2"/>
  <pageMargins left="0.81" right="0.75" top="1" bottom="0.27" header="0.51200000000000001" footer="0.34"/>
  <pageSetup paperSize="9" scale="95" pageOrder="overThenDown" orientation="landscape" r:id="rId1"/>
  <headerFooter alignWithMargins="0"/>
  <rowBreaks count="1" manualBreakCount="1">
    <brk id="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zoomScaleSheetLayoutView="85" workbookViewId="0">
      <selection activeCell="F37" sqref="F37"/>
    </sheetView>
  </sheetViews>
  <sheetFormatPr defaultRowHeight="12" x14ac:dyDescent="0.15"/>
  <cols>
    <col min="1" max="1" width="19.25" style="3" bestFit="1" customWidth="1"/>
    <col min="2" max="2" width="60.25" style="12" bestFit="1" customWidth="1"/>
    <col min="3" max="4" width="6.5" style="3" bestFit="1" customWidth="1"/>
    <col min="5" max="5" width="9.25" style="3" bestFit="1" customWidth="1"/>
    <col min="6" max="6" width="10.25" style="3" bestFit="1" customWidth="1"/>
    <col min="7" max="7" width="20.125" style="3" customWidth="1"/>
    <col min="8" max="16384" width="9" style="3"/>
  </cols>
  <sheetData>
    <row r="1" spans="1:8" ht="10.5" customHeight="1" x14ac:dyDescent="0.15">
      <c r="A1" s="35"/>
      <c r="B1" s="36"/>
      <c r="C1" s="33"/>
      <c r="D1" s="34"/>
      <c r="E1" s="34"/>
      <c r="F1" s="34"/>
      <c r="G1" s="37"/>
    </row>
    <row r="2" spans="1:8" ht="16.5" customHeight="1" x14ac:dyDescent="0.15">
      <c r="A2" s="38"/>
      <c r="B2" t="s">
        <v>136</v>
      </c>
      <c r="C2" s="39"/>
      <c r="D2" s="40"/>
      <c r="E2" s="40"/>
      <c r="F2" s="40"/>
      <c r="G2" s="41"/>
    </row>
    <row r="3" spans="1:8" ht="17.25" customHeight="1" x14ac:dyDescent="0.15">
      <c r="A3" s="42"/>
      <c r="B3" s="43"/>
      <c r="C3" s="39"/>
      <c r="D3" s="40"/>
      <c r="E3" s="40"/>
      <c r="F3" s="40"/>
      <c r="G3" s="43"/>
      <c r="H3" s="4"/>
    </row>
    <row r="4" spans="1:8" ht="21" customHeight="1" x14ac:dyDescent="0.2">
      <c r="A4" s="38" t="s">
        <v>12</v>
      </c>
      <c r="B4" s="44">
        <f>F16</f>
        <v>0</v>
      </c>
      <c r="C4" s="45" t="s">
        <v>13</v>
      </c>
      <c r="D4" s="40"/>
      <c r="E4" s="40"/>
      <c r="F4" s="40"/>
      <c r="G4" s="41"/>
    </row>
    <row r="5" spans="1:8" ht="14.1" customHeight="1" x14ac:dyDescent="0.15">
      <c r="A5" s="46" t="s">
        <v>14</v>
      </c>
      <c r="B5" s="47"/>
      <c r="C5" s="48"/>
      <c r="D5" s="49"/>
      <c r="E5" s="49"/>
      <c r="F5" s="49"/>
      <c r="G5" s="50"/>
    </row>
    <row r="6" spans="1:8" ht="14.1" customHeight="1" x14ac:dyDescent="0.15">
      <c r="A6" s="51" t="s">
        <v>15</v>
      </c>
      <c r="B6" s="51" t="s">
        <v>16</v>
      </c>
      <c r="C6" s="51" t="s">
        <v>17</v>
      </c>
      <c r="D6" s="52" t="s">
        <v>18</v>
      </c>
      <c r="E6" s="52" t="s">
        <v>3</v>
      </c>
      <c r="F6" s="52" t="s">
        <v>4</v>
      </c>
      <c r="G6" s="51" t="s">
        <v>19</v>
      </c>
    </row>
    <row r="7" spans="1:8" ht="14.1" customHeight="1" x14ac:dyDescent="0.15">
      <c r="A7" s="56"/>
      <c r="B7" s="56"/>
      <c r="C7" s="57"/>
      <c r="D7" s="61"/>
      <c r="E7" s="58"/>
      <c r="F7" s="73"/>
      <c r="G7" s="56"/>
    </row>
    <row r="8" spans="1:8" ht="14.1" customHeight="1" x14ac:dyDescent="0.15">
      <c r="A8" s="69" t="s">
        <v>25</v>
      </c>
      <c r="B8" s="69"/>
      <c r="C8" s="70"/>
      <c r="D8" s="71"/>
      <c r="E8" s="72"/>
      <c r="F8" s="128">
        <f>'内訳書（測量）'!F28</f>
        <v>0</v>
      </c>
      <c r="G8" s="69"/>
    </row>
    <row r="9" spans="1:8" ht="14.1" customHeight="1" x14ac:dyDescent="0.15">
      <c r="A9" s="56"/>
      <c r="B9" s="56"/>
      <c r="C9" s="57"/>
      <c r="D9" s="61"/>
      <c r="E9" s="58"/>
      <c r="G9" s="56"/>
    </row>
    <row r="10" spans="1:8" ht="14.1" customHeight="1" x14ac:dyDescent="0.15">
      <c r="A10" s="53" t="s">
        <v>24</v>
      </c>
      <c r="B10" s="53"/>
      <c r="C10" s="54"/>
      <c r="D10" s="59"/>
      <c r="E10" s="55"/>
      <c r="F10" s="55">
        <f>'内訳書（補償）'!G14</f>
        <v>0</v>
      </c>
      <c r="G10" s="60"/>
    </row>
    <row r="11" spans="1:8" ht="14.1" customHeight="1" x14ac:dyDescent="0.15">
      <c r="A11" s="56"/>
      <c r="B11" s="56"/>
      <c r="C11" s="57"/>
      <c r="D11" s="61"/>
      <c r="E11" s="58"/>
      <c r="G11" s="56"/>
    </row>
    <row r="12" spans="1:8" ht="14.1" customHeight="1" x14ac:dyDescent="0.15">
      <c r="A12" s="53" t="s">
        <v>22</v>
      </c>
      <c r="B12" s="53"/>
      <c r="C12" s="54"/>
      <c r="D12" s="62"/>
      <c r="E12" s="55"/>
      <c r="F12" s="55">
        <f>SUM(F8+F10)</f>
        <v>0</v>
      </c>
      <c r="G12" s="53"/>
    </row>
    <row r="13" spans="1:8" ht="14.1" customHeight="1" x14ac:dyDescent="0.15">
      <c r="A13" s="56"/>
      <c r="B13" s="56"/>
      <c r="C13" s="57"/>
      <c r="D13" s="61"/>
      <c r="E13" s="58"/>
      <c r="F13" s="58"/>
      <c r="G13" s="56"/>
    </row>
    <row r="14" spans="1:8" ht="14.1" customHeight="1" x14ac:dyDescent="0.15">
      <c r="A14" s="53" t="s">
        <v>23</v>
      </c>
      <c r="B14" s="53"/>
      <c r="C14" s="54" t="s">
        <v>20</v>
      </c>
      <c r="D14" s="55"/>
      <c r="E14" s="55"/>
      <c r="F14" s="55">
        <f>F12*0.1</f>
        <v>0</v>
      </c>
      <c r="G14" s="53"/>
    </row>
    <row r="15" spans="1:8" ht="14.1" customHeight="1" x14ac:dyDescent="0.15">
      <c r="A15" s="56"/>
      <c r="B15" s="56"/>
      <c r="C15" s="57"/>
      <c r="D15" s="58"/>
      <c r="E15" s="58"/>
      <c r="F15" s="58"/>
      <c r="G15" s="56"/>
    </row>
    <row r="16" spans="1:8" ht="14.1" customHeight="1" x14ac:dyDescent="0.15">
      <c r="A16" s="63" t="s">
        <v>21</v>
      </c>
      <c r="B16" s="63"/>
      <c r="C16" s="64"/>
      <c r="D16" s="65"/>
      <c r="E16" s="65"/>
      <c r="F16" s="65">
        <f>F12+F14</f>
        <v>0</v>
      </c>
      <c r="G16" s="63"/>
    </row>
    <row r="17" spans="1:8" ht="20.25" customHeight="1" x14ac:dyDescent="0.15">
      <c r="A17" s="4"/>
      <c r="B17" s="7"/>
      <c r="C17" s="4"/>
      <c r="D17" s="4"/>
      <c r="E17" s="4"/>
      <c r="F17" s="10"/>
      <c r="G17" s="20"/>
      <c r="H17" s="11"/>
    </row>
  </sheetData>
  <phoneticPr fontId="2"/>
  <pageMargins left="0.74803149606299213" right="0.6692913385826772" top="1.1023622047244095" bottom="0.55118110236220474" header="0.98425196850393704" footer="0.2755905511811023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5" zoomScale="115" zoomScaleNormal="115" zoomScaleSheetLayoutView="100" workbookViewId="0">
      <selection activeCell="G20" sqref="G20"/>
    </sheetView>
  </sheetViews>
  <sheetFormatPr defaultRowHeight="12" x14ac:dyDescent="0.15"/>
  <cols>
    <col min="1" max="1" width="21.5" style="12" bestFit="1" customWidth="1"/>
    <col min="2" max="2" width="32.5" style="3" bestFit="1" customWidth="1"/>
    <col min="3" max="4" width="4.75" style="3" bestFit="1" customWidth="1"/>
    <col min="5" max="5" width="12.625" style="3" customWidth="1"/>
    <col min="6" max="6" width="13.75" style="3" customWidth="1"/>
    <col min="7" max="7" width="21.875" style="3" customWidth="1"/>
    <col min="8" max="8" width="12.625" style="3" customWidth="1"/>
    <col min="9" max="9" width="11.375" style="3" bestFit="1" customWidth="1"/>
    <col min="10" max="16384" width="9" style="3"/>
  </cols>
  <sheetData>
    <row r="1" spans="1:8" ht="16.5" customHeight="1" x14ac:dyDescent="0.15">
      <c r="C1" s="15"/>
    </row>
    <row r="2" spans="1:8" ht="11.25" hidden="1" customHeight="1" x14ac:dyDescent="0.15">
      <c r="C2" s="15"/>
      <c r="H2" s="13"/>
    </row>
    <row r="3" spans="1:8" hidden="1" x14ac:dyDescent="0.15"/>
    <row r="4" spans="1:8" ht="21" customHeight="1" thickBot="1" x14ac:dyDescent="0.2">
      <c r="B4" s="243" t="s">
        <v>64</v>
      </c>
      <c r="C4" s="243"/>
      <c r="D4" s="243"/>
      <c r="E4" s="243"/>
      <c r="F4" s="243"/>
      <c r="G4" s="243"/>
      <c r="H4" s="75"/>
    </row>
    <row r="5" spans="1:8" s="74" customFormat="1" ht="20.100000000000001" customHeight="1" x14ac:dyDescent="0.15">
      <c r="A5" s="83" t="s">
        <v>26</v>
      </c>
      <c r="B5" s="84" t="s">
        <v>27</v>
      </c>
      <c r="C5" s="84" t="s">
        <v>28</v>
      </c>
      <c r="D5" s="84" t="s">
        <v>29</v>
      </c>
      <c r="E5" s="84" t="s">
        <v>30</v>
      </c>
      <c r="F5" s="84" t="s">
        <v>31</v>
      </c>
      <c r="G5" s="85" t="s">
        <v>32</v>
      </c>
      <c r="H5" s="76"/>
    </row>
    <row r="6" spans="1:8" ht="20.100000000000001" customHeight="1" x14ac:dyDescent="0.15">
      <c r="A6" s="244" t="s">
        <v>40</v>
      </c>
      <c r="B6" s="77"/>
      <c r="C6" s="77"/>
      <c r="D6" s="77"/>
      <c r="E6" s="78"/>
      <c r="F6" s="78">
        <f>SUM(F7)</f>
        <v>0</v>
      </c>
      <c r="G6" s="80"/>
    </row>
    <row r="7" spans="1:8" ht="20.100000000000001" customHeight="1" x14ac:dyDescent="0.15">
      <c r="A7" s="244"/>
      <c r="B7" s="77" t="s">
        <v>33</v>
      </c>
      <c r="C7" s="77" t="s">
        <v>34</v>
      </c>
      <c r="D7" s="77">
        <v>2</v>
      </c>
      <c r="E7" s="78">
        <f>代価表第１号!H29</f>
        <v>0</v>
      </c>
      <c r="F7" s="78">
        <f>E7*D7</f>
        <v>0</v>
      </c>
      <c r="G7" s="80" t="s">
        <v>92</v>
      </c>
    </row>
    <row r="8" spans="1:8" ht="20.100000000000001" customHeight="1" x14ac:dyDescent="0.15">
      <c r="A8" s="244" t="s">
        <v>85</v>
      </c>
      <c r="B8" s="77"/>
      <c r="C8" s="77"/>
      <c r="D8" s="77"/>
      <c r="E8" s="78"/>
      <c r="F8" s="78">
        <f>SUM(F9:F10)</f>
        <v>0</v>
      </c>
      <c r="G8" s="80"/>
    </row>
    <row r="9" spans="1:8" ht="20.100000000000001" customHeight="1" x14ac:dyDescent="0.15">
      <c r="A9" s="244"/>
      <c r="B9" s="77" t="s">
        <v>75</v>
      </c>
      <c r="C9" s="77" t="s">
        <v>76</v>
      </c>
      <c r="D9" s="77">
        <v>1</v>
      </c>
      <c r="E9" s="78">
        <f>代価表第２号!H16</f>
        <v>0</v>
      </c>
      <c r="F9" s="78">
        <f>E9*D9</f>
        <v>0</v>
      </c>
      <c r="G9" s="80" t="s">
        <v>95</v>
      </c>
    </row>
    <row r="10" spans="1:8" ht="20.100000000000001" customHeight="1" x14ac:dyDescent="0.15">
      <c r="A10" s="244"/>
      <c r="B10" s="77" t="s">
        <v>150</v>
      </c>
      <c r="C10" s="77" t="s">
        <v>1</v>
      </c>
      <c r="D10" s="77">
        <v>1</v>
      </c>
      <c r="E10" s="78">
        <f>代価表第３号!H35</f>
        <v>0</v>
      </c>
      <c r="F10" s="78">
        <f>E10*D10</f>
        <v>0</v>
      </c>
      <c r="G10" s="80" t="s">
        <v>93</v>
      </c>
    </row>
    <row r="11" spans="1:8" ht="20.100000000000001" customHeight="1" x14ac:dyDescent="0.15">
      <c r="A11" s="244" t="s">
        <v>103</v>
      </c>
      <c r="B11" s="77"/>
      <c r="C11" s="77"/>
      <c r="D11" s="77"/>
      <c r="E11" s="78"/>
      <c r="F11" s="78">
        <f>SUM(F12:F20)</f>
        <v>0</v>
      </c>
      <c r="G11" s="80" t="s">
        <v>90</v>
      </c>
    </row>
    <row r="12" spans="1:8" ht="20.100000000000001" customHeight="1" x14ac:dyDescent="0.15">
      <c r="A12" s="244"/>
      <c r="B12" s="77" t="s">
        <v>77</v>
      </c>
      <c r="C12" s="77" t="s">
        <v>80</v>
      </c>
      <c r="D12" s="77">
        <v>1</v>
      </c>
      <c r="E12" s="78">
        <f>代価表第４号!H10</f>
        <v>0</v>
      </c>
      <c r="F12" s="78">
        <f>D12*E12</f>
        <v>0</v>
      </c>
      <c r="G12" s="80"/>
    </row>
    <row r="13" spans="1:8" ht="20.100000000000001" customHeight="1" x14ac:dyDescent="0.15">
      <c r="A13" s="244"/>
      <c r="B13" s="77" t="s">
        <v>78</v>
      </c>
      <c r="C13" s="77" t="s">
        <v>80</v>
      </c>
      <c r="D13" s="77">
        <v>1</v>
      </c>
      <c r="E13" s="78">
        <f>代価表第４号!H12</f>
        <v>0</v>
      </c>
      <c r="F13" s="78">
        <f t="shared" ref="F13:F18" si="0">D13*E13</f>
        <v>0</v>
      </c>
      <c r="G13" s="80"/>
    </row>
    <row r="14" spans="1:8" ht="20.100000000000001" customHeight="1" x14ac:dyDescent="0.15">
      <c r="A14" s="244"/>
      <c r="B14" s="77" t="s">
        <v>35</v>
      </c>
      <c r="C14" s="77" t="s">
        <v>80</v>
      </c>
      <c r="D14" s="77">
        <v>1</v>
      </c>
      <c r="E14" s="78">
        <f>代価表第４号!H14</f>
        <v>0</v>
      </c>
      <c r="F14" s="78">
        <f t="shared" si="0"/>
        <v>0</v>
      </c>
      <c r="G14" s="80"/>
    </row>
    <row r="15" spans="1:8" ht="20.100000000000001" customHeight="1" x14ac:dyDescent="0.15">
      <c r="A15" s="244"/>
      <c r="B15" s="77" t="s">
        <v>79</v>
      </c>
      <c r="C15" s="77" t="s">
        <v>80</v>
      </c>
      <c r="D15" s="77">
        <v>1</v>
      </c>
      <c r="E15" s="78">
        <f>代価表第４号!H16</f>
        <v>0</v>
      </c>
      <c r="F15" s="78">
        <f t="shared" si="0"/>
        <v>0</v>
      </c>
      <c r="G15" s="80"/>
    </row>
    <row r="16" spans="1:8" ht="20.100000000000001" customHeight="1" x14ac:dyDescent="0.15">
      <c r="A16" s="244"/>
      <c r="B16" s="77" t="s">
        <v>36</v>
      </c>
      <c r="C16" s="77" t="s">
        <v>80</v>
      </c>
      <c r="D16" s="77">
        <v>1</v>
      </c>
      <c r="E16" s="78">
        <f>代価表第４号!H18</f>
        <v>0</v>
      </c>
      <c r="F16" s="78">
        <f t="shared" si="0"/>
        <v>0</v>
      </c>
      <c r="G16" s="80"/>
    </row>
    <row r="17" spans="1:10" ht="20.100000000000001" customHeight="1" x14ac:dyDescent="0.15">
      <c r="A17" s="244"/>
      <c r="B17" s="77" t="s">
        <v>81</v>
      </c>
      <c r="C17" s="77" t="s">
        <v>1</v>
      </c>
      <c r="D17" s="77">
        <v>1</v>
      </c>
      <c r="E17" s="78">
        <f>代価表第４号!H20</f>
        <v>0</v>
      </c>
      <c r="F17" s="78">
        <f t="shared" si="0"/>
        <v>0</v>
      </c>
      <c r="G17" s="80"/>
    </row>
    <row r="18" spans="1:10" ht="20.100000000000001" customHeight="1" x14ac:dyDescent="0.15">
      <c r="A18" s="244"/>
      <c r="B18" s="77" t="s">
        <v>96</v>
      </c>
      <c r="C18" s="77" t="s">
        <v>1</v>
      </c>
      <c r="D18" s="77">
        <v>1</v>
      </c>
      <c r="E18" s="78">
        <f>代価表第４号!H22</f>
        <v>0</v>
      </c>
      <c r="F18" s="78">
        <f t="shared" si="0"/>
        <v>0</v>
      </c>
      <c r="G18" s="80"/>
    </row>
    <row r="19" spans="1:10" ht="20.100000000000001" customHeight="1" x14ac:dyDescent="0.15">
      <c r="A19" s="244"/>
      <c r="B19" s="77" t="s">
        <v>97</v>
      </c>
      <c r="C19" s="77" t="s">
        <v>1</v>
      </c>
      <c r="D19" s="77">
        <v>1</v>
      </c>
      <c r="E19" s="78"/>
      <c r="F19" s="78">
        <f>代価表第４号!H26</f>
        <v>0</v>
      </c>
      <c r="G19" s="80"/>
    </row>
    <row r="20" spans="1:10" ht="20.100000000000001" customHeight="1" x14ac:dyDescent="0.15">
      <c r="A20" s="244"/>
      <c r="B20" s="77" t="s">
        <v>98</v>
      </c>
      <c r="C20" s="77" t="s">
        <v>1</v>
      </c>
      <c r="D20" s="77">
        <v>1</v>
      </c>
      <c r="E20" s="78"/>
      <c r="F20" s="78">
        <f>代価表第４号!H28</f>
        <v>0</v>
      </c>
      <c r="G20" s="80"/>
      <c r="H20" s="152"/>
    </row>
    <row r="21" spans="1:10" ht="20.100000000000001" customHeight="1" x14ac:dyDescent="0.15">
      <c r="A21" s="244" t="s">
        <v>39</v>
      </c>
      <c r="B21" s="77"/>
      <c r="C21" s="77"/>
      <c r="D21" s="77"/>
      <c r="E21" s="78"/>
      <c r="F21" s="178">
        <f>SUM(F22)</f>
        <v>0</v>
      </c>
      <c r="G21" s="80" t="s">
        <v>91</v>
      </c>
    </row>
    <row r="22" spans="1:10" ht="20.100000000000001" customHeight="1" thickBot="1" x14ac:dyDescent="0.2">
      <c r="A22" s="245"/>
      <c r="B22" s="210" t="s">
        <v>153</v>
      </c>
      <c r="C22" s="210" t="s">
        <v>1</v>
      </c>
      <c r="D22" s="210">
        <v>1</v>
      </c>
      <c r="E22" s="211">
        <f>代価表第５号!H16</f>
        <v>0</v>
      </c>
      <c r="F22" s="212">
        <f>D22*E22</f>
        <v>0</v>
      </c>
      <c r="G22" s="171" t="s">
        <v>100</v>
      </c>
      <c r="H22" s="172"/>
      <c r="I22" s="213"/>
      <c r="J22" s="172"/>
    </row>
    <row r="23" spans="1:10" ht="26.25" customHeight="1" thickBot="1" x14ac:dyDescent="0.2">
      <c r="A23" s="146" t="s">
        <v>128</v>
      </c>
      <c r="B23" s="214"/>
      <c r="C23" s="214"/>
      <c r="D23" s="214"/>
      <c r="E23" s="215"/>
      <c r="F23" s="216">
        <f>F6+F8+F11+F21</f>
        <v>0</v>
      </c>
      <c r="G23" s="217"/>
      <c r="H23" s="172"/>
      <c r="I23" s="213"/>
      <c r="J23" s="172"/>
    </row>
    <row r="24" spans="1:10" ht="26.25" customHeight="1" thickBot="1" x14ac:dyDescent="0.2">
      <c r="A24" s="177" t="s">
        <v>126</v>
      </c>
      <c r="B24" s="218"/>
      <c r="C24" s="218"/>
      <c r="D24" s="218"/>
      <c r="E24" s="219"/>
      <c r="F24" s="220">
        <f>ROUNDDOWN(I25*0.0056,0)</f>
        <v>0</v>
      </c>
      <c r="G24" s="221"/>
      <c r="H24" s="172"/>
      <c r="I24" s="213"/>
      <c r="J24" s="172"/>
    </row>
    <row r="25" spans="1:10" ht="12.75" thickBot="1" x14ac:dyDescent="0.2">
      <c r="A25" s="146" t="s">
        <v>82</v>
      </c>
      <c r="B25" s="222"/>
      <c r="C25" s="214"/>
      <c r="D25" s="214"/>
      <c r="E25" s="215"/>
      <c r="F25" s="216">
        <v>0</v>
      </c>
      <c r="G25" s="223"/>
      <c r="H25" s="224"/>
      <c r="I25" s="224"/>
      <c r="J25" s="172"/>
    </row>
    <row r="26" spans="1:10" ht="20.100000000000001" customHeight="1" thickBot="1" x14ac:dyDescent="0.2">
      <c r="A26" s="82" t="s">
        <v>127</v>
      </c>
      <c r="B26" s="218"/>
      <c r="C26" s="214"/>
      <c r="D26" s="214"/>
      <c r="E26" s="218"/>
      <c r="F26" s="219">
        <f>F23+F24+F25</f>
        <v>0</v>
      </c>
      <c r="G26" s="225"/>
      <c r="H26" s="213"/>
      <c r="I26" s="172"/>
      <c r="J26" s="172"/>
    </row>
    <row r="27" spans="1:10" ht="12.75" thickBot="1" x14ac:dyDescent="0.2">
      <c r="A27" s="82" t="s">
        <v>133</v>
      </c>
      <c r="B27" s="226"/>
      <c r="C27" s="218"/>
      <c r="D27" s="218"/>
      <c r="E27" s="218"/>
      <c r="F27" s="219">
        <f>I28-F26</f>
        <v>0</v>
      </c>
      <c r="G27" s="221"/>
      <c r="H27" s="227"/>
      <c r="I27" s="209"/>
      <c r="J27" s="172"/>
    </row>
    <row r="28" spans="1:10" ht="20.100000000000001" customHeight="1" thickBot="1" x14ac:dyDescent="0.2">
      <c r="A28" s="146" t="s">
        <v>134</v>
      </c>
      <c r="B28" s="214"/>
      <c r="C28" s="214"/>
      <c r="D28" s="214"/>
      <c r="E28" s="214"/>
      <c r="F28" s="215">
        <f>SUM(F26:F27)</f>
        <v>0</v>
      </c>
      <c r="G28" s="217"/>
      <c r="H28" s="172"/>
      <c r="I28" s="224"/>
      <c r="J28" s="172"/>
    </row>
    <row r="30" spans="1:10" x14ac:dyDescent="0.15">
      <c r="F30" s="152"/>
    </row>
  </sheetData>
  <mergeCells count="5">
    <mergeCell ref="B4:G4"/>
    <mergeCell ref="A6:A7"/>
    <mergeCell ref="A8:A10"/>
    <mergeCell ref="A21:A22"/>
    <mergeCell ref="A11:A20"/>
  </mergeCells>
  <phoneticPr fontId="2"/>
  <pageMargins left="0.81" right="0.75" top="1" bottom="0.27" header="0.51200000000000001" footer="0.34"/>
  <pageSetup paperSize="9" pageOrder="overThenDown" orientation="landscape" r:id="rId1"/>
  <headerFooter alignWithMargins="0"/>
  <rowBreaks count="1" manualBreakCount="1">
    <brk id="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zoomScaleSheetLayoutView="100" workbookViewId="0">
      <selection activeCell="H30" sqref="H30"/>
    </sheetView>
  </sheetViews>
  <sheetFormatPr defaultRowHeight="12" x14ac:dyDescent="0.15"/>
  <cols>
    <col min="1" max="1" width="4.375" style="3" customWidth="1"/>
    <col min="2" max="2" width="21.5" style="12" bestFit="1" customWidth="1"/>
    <col min="3" max="3" width="32.125" style="3" bestFit="1" customWidth="1"/>
    <col min="4" max="4" width="8" style="3" customWidth="1"/>
    <col min="5" max="6" width="9" style="3" customWidth="1"/>
    <col min="7" max="7" width="14.125" style="3" customWidth="1"/>
    <col min="8" max="8" width="25.25" style="3" customWidth="1"/>
    <col min="9" max="9" width="9.25" style="3" customWidth="1"/>
    <col min="10" max="10" width="12.625" style="3" customWidth="1"/>
    <col min="11" max="16384" width="9" style="3"/>
  </cols>
  <sheetData>
    <row r="1" spans="1:10" ht="16.5" customHeight="1" x14ac:dyDescent="0.15">
      <c r="D1" s="15"/>
    </row>
    <row r="2" spans="1:10" ht="11.25" hidden="1" customHeight="1" x14ac:dyDescent="0.15">
      <c r="D2" s="15"/>
      <c r="J2" s="13"/>
    </row>
    <row r="3" spans="1:10" hidden="1" x14ac:dyDescent="0.15"/>
    <row r="4" spans="1:10" ht="21" customHeight="1" thickBot="1" x14ac:dyDescent="0.2">
      <c r="B4" s="139"/>
      <c r="C4" s="246" t="s">
        <v>65</v>
      </c>
      <c r="D4" s="246"/>
      <c r="E4" s="246"/>
      <c r="F4" s="246"/>
      <c r="G4" s="246"/>
      <c r="H4" s="246"/>
      <c r="J4" s="75"/>
    </row>
    <row r="5" spans="1:10" s="74" customFormat="1" ht="20.100000000000001" customHeight="1" thickTop="1" x14ac:dyDescent="0.15">
      <c r="A5" s="134"/>
      <c r="B5" s="141" t="s">
        <v>26</v>
      </c>
      <c r="C5" s="137" t="s">
        <v>27</v>
      </c>
      <c r="D5" s="137" t="s">
        <v>28</v>
      </c>
      <c r="E5" s="137" t="s">
        <v>29</v>
      </c>
      <c r="F5" s="137" t="s">
        <v>30</v>
      </c>
      <c r="G5" s="137" t="s">
        <v>31</v>
      </c>
      <c r="H5" s="138" t="s">
        <v>32</v>
      </c>
      <c r="J5" s="76"/>
    </row>
    <row r="6" spans="1:10" ht="20.100000000000001" customHeight="1" x14ac:dyDescent="0.15">
      <c r="A6" s="89"/>
      <c r="B6" s="247" t="s">
        <v>156</v>
      </c>
      <c r="C6" s="129"/>
      <c r="D6" s="77"/>
      <c r="E6" s="77"/>
      <c r="F6" s="77"/>
      <c r="G6" s="78">
        <f>SUM(G7:G8)</f>
        <v>0</v>
      </c>
      <c r="H6" s="135" t="s">
        <v>120</v>
      </c>
    </row>
    <row r="7" spans="1:10" ht="20.100000000000001" customHeight="1" x14ac:dyDescent="0.15">
      <c r="A7" s="89"/>
      <c r="B7" s="248"/>
      <c r="C7" s="77" t="s">
        <v>151</v>
      </c>
      <c r="D7" s="77" t="s">
        <v>1</v>
      </c>
      <c r="E7" s="77">
        <v>1</v>
      </c>
      <c r="F7" s="78">
        <f>代価表第６号!H10</f>
        <v>0</v>
      </c>
      <c r="G7" s="78">
        <f>E7*F7</f>
        <v>0</v>
      </c>
      <c r="H7" s="135"/>
    </row>
    <row r="8" spans="1:10" ht="20.100000000000001" customHeight="1" thickBot="1" x14ac:dyDescent="0.2">
      <c r="A8" s="89"/>
      <c r="B8" s="249"/>
      <c r="C8" s="142" t="s">
        <v>83</v>
      </c>
      <c r="D8" s="142" t="s">
        <v>1</v>
      </c>
      <c r="E8" s="142">
        <v>1</v>
      </c>
      <c r="F8" s="205">
        <f>代価表第６号!H12</f>
        <v>0</v>
      </c>
      <c r="G8" s="205">
        <f>E8*F8</f>
        <v>0</v>
      </c>
      <c r="H8" s="169"/>
    </row>
    <row r="9" spans="1:10" ht="20.100000000000001" customHeight="1" thickTop="1" thickBot="1" x14ac:dyDescent="0.2">
      <c r="A9" s="89"/>
      <c r="B9" s="144" t="s">
        <v>129</v>
      </c>
      <c r="C9" s="142"/>
      <c r="D9" s="130"/>
      <c r="E9" s="130"/>
      <c r="F9" s="142"/>
      <c r="G9" s="170">
        <f>G6</f>
        <v>0</v>
      </c>
      <c r="H9" s="143" t="s">
        <v>105</v>
      </c>
    </row>
    <row r="10" spans="1:10" ht="20.100000000000001" customHeight="1" thickTop="1" thickBot="1" x14ac:dyDescent="0.2">
      <c r="A10" s="89"/>
      <c r="B10" s="140" t="s">
        <v>101</v>
      </c>
      <c r="C10" s="131"/>
      <c r="D10" s="131"/>
      <c r="E10" s="131"/>
      <c r="F10" s="131"/>
      <c r="G10" s="132">
        <f>ROUNDDOWN(G9*7%,0)</f>
        <v>0</v>
      </c>
      <c r="H10" s="136" t="s">
        <v>121</v>
      </c>
    </row>
    <row r="11" spans="1:10" ht="20.100000000000001" customHeight="1" thickTop="1" thickBot="1" x14ac:dyDescent="0.2">
      <c r="A11" s="89"/>
      <c r="B11" s="140" t="s">
        <v>130</v>
      </c>
      <c r="C11" s="131"/>
      <c r="D11" s="131"/>
      <c r="E11" s="131"/>
      <c r="F11" s="131"/>
      <c r="G11" s="132">
        <f>G9+G10</f>
        <v>0</v>
      </c>
      <c r="H11" s="136" t="s">
        <v>122</v>
      </c>
    </row>
    <row r="12" spans="1:10" ht="20.100000000000001" customHeight="1" thickTop="1" thickBot="1" x14ac:dyDescent="0.2">
      <c r="A12" s="89"/>
      <c r="B12" s="140" t="s">
        <v>131</v>
      </c>
      <c r="C12" s="133">
        <v>0.53849999999999998</v>
      </c>
      <c r="D12" s="131"/>
      <c r="E12" s="131"/>
      <c r="F12" s="131"/>
      <c r="G12" s="132">
        <f>ROUNDDOWN(G9*53.85%,0)</f>
        <v>0</v>
      </c>
      <c r="H12" s="136" t="s">
        <v>123</v>
      </c>
    </row>
    <row r="13" spans="1:10" ht="20.100000000000001" customHeight="1" thickTop="1" thickBot="1" x14ac:dyDescent="0.2">
      <c r="A13" s="89"/>
      <c r="B13" s="140" t="s">
        <v>132</v>
      </c>
      <c r="C13" s="133">
        <v>0.53849999999999998</v>
      </c>
      <c r="D13" s="131"/>
      <c r="E13" s="131"/>
      <c r="F13" s="131"/>
      <c r="G13" s="228">
        <f>I14-G11-G12</f>
        <v>0</v>
      </c>
      <c r="H13" s="136" t="s">
        <v>124</v>
      </c>
      <c r="I13" s="206"/>
    </row>
    <row r="14" spans="1:10" ht="20.100000000000001" customHeight="1" thickTop="1" thickBot="1" x14ac:dyDescent="0.2">
      <c r="A14" s="89"/>
      <c r="B14" s="140" t="s">
        <v>135</v>
      </c>
      <c r="C14" s="131"/>
      <c r="D14" s="131"/>
      <c r="E14" s="131"/>
      <c r="F14" s="131"/>
      <c r="G14" s="228">
        <f>SUM(G11:G13)</f>
        <v>0</v>
      </c>
      <c r="H14" s="136" t="s">
        <v>125</v>
      </c>
      <c r="I14" s="152"/>
    </row>
    <row r="15" spans="1:10" ht="12.75" thickTop="1" x14ac:dyDescent="0.15"/>
  </sheetData>
  <mergeCells count="2">
    <mergeCell ref="C4:H4"/>
    <mergeCell ref="B6:B8"/>
  </mergeCells>
  <phoneticPr fontId="2"/>
  <pageMargins left="0.81" right="0.75" top="1" bottom="0.27" header="0.51200000000000001" footer="0.34"/>
  <pageSetup paperSize="9" scale="95" pageOrder="overThenDown" orientation="landscape" r:id="rId1"/>
  <headerFooter alignWithMargins="0"/>
  <rowBreaks count="1" manualBreakCount="1">
    <brk id="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zoomScaleSheetLayoutView="100" workbookViewId="0">
      <selection activeCell="C42" sqref="C42"/>
    </sheetView>
  </sheetViews>
  <sheetFormatPr defaultRowHeight="12" x14ac:dyDescent="0.15"/>
  <cols>
    <col min="1" max="1" width="3.5" style="3" customWidth="1"/>
    <col min="2" max="2" width="31.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" style="3" customWidth="1"/>
    <col min="8" max="8" width="12.75" style="3" customWidth="1"/>
    <col min="9" max="9" width="29" style="3" bestFit="1" customWidth="1"/>
    <col min="10" max="10" width="11.375" style="3" bestFit="1" customWidth="1"/>
    <col min="11" max="16384" width="9" style="3"/>
  </cols>
  <sheetData>
    <row r="1" spans="1:9" ht="16.5" customHeight="1" x14ac:dyDescent="0.15">
      <c r="C1" s="15"/>
    </row>
    <row r="2" spans="1:9" ht="11.25" hidden="1" customHeight="1" x14ac:dyDescent="0.15">
      <c r="C2" s="15"/>
      <c r="H2" s="13"/>
    </row>
    <row r="3" spans="1:9" hidden="1" x14ac:dyDescent="0.15"/>
    <row r="4" spans="1:9" ht="21" customHeight="1" thickBot="1" x14ac:dyDescent="0.2">
      <c r="B4" s="256" t="s">
        <v>59</v>
      </c>
      <c r="C4" s="256"/>
      <c r="D4" s="256"/>
      <c r="E4" s="256"/>
      <c r="F4" s="4"/>
      <c r="G4" s="4"/>
      <c r="H4" s="75"/>
      <c r="I4" s="110" t="s">
        <v>66</v>
      </c>
    </row>
    <row r="5" spans="1:9" ht="9.75" customHeight="1" x14ac:dyDescent="0.15">
      <c r="A5" s="4"/>
      <c r="B5" s="257"/>
      <c r="C5" s="106"/>
      <c r="D5" s="106"/>
      <c r="E5" s="106"/>
      <c r="F5" s="106"/>
      <c r="G5" s="106"/>
      <c r="H5" s="108"/>
      <c r="I5" s="111"/>
    </row>
    <row r="6" spans="1:9" ht="12" customHeight="1" x14ac:dyDescent="0.15">
      <c r="A6" s="4"/>
      <c r="B6" s="258"/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100" t="s">
        <v>2</v>
      </c>
      <c r="I6" s="81"/>
    </row>
    <row r="7" spans="1:9" ht="9.75" customHeight="1" x14ac:dyDescent="0.15">
      <c r="A7" s="4"/>
      <c r="B7" s="258"/>
      <c r="C7" s="1"/>
      <c r="D7" s="8"/>
      <c r="E7" s="8"/>
      <c r="F7" s="8"/>
      <c r="G7" s="8"/>
      <c r="H7" s="93"/>
      <c r="I7" s="112"/>
    </row>
    <row r="8" spans="1:9" ht="14.25" customHeight="1" thickBot="1" x14ac:dyDescent="0.2">
      <c r="A8" s="4"/>
      <c r="B8" s="259"/>
      <c r="C8" s="68"/>
      <c r="D8" s="179"/>
      <c r="E8" s="179"/>
      <c r="F8" s="179"/>
      <c r="G8" s="179"/>
      <c r="H8" s="94"/>
      <c r="I8" s="113"/>
    </row>
    <row r="9" spans="1:9" ht="14.1" customHeight="1" thickTop="1" x14ac:dyDescent="0.15">
      <c r="A9" s="4"/>
      <c r="B9" s="114" t="s">
        <v>47</v>
      </c>
      <c r="C9" s="5"/>
      <c r="D9" s="5"/>
      <c r="E9" s="5"/>
      <c r="F9" s="5"/>
      <c r="G9" s="5"/>
      <c r="H9" s="88"/>
      <c r="I9" s="115"/>
    </row>
    <row r="10" spans="1:9" ht="14.1" customHeight="1" x14ac:dyDescent="0.15">
      <c r="A10" s="4"/>
      <c r="B10" s="114"/>
      <c r="C10" s="22">
        <v>0.5</v>
      </c>
      <c r="D10" s="21">
        <v>1</v>
      </c>
      <c r="E10" s="21">
        <v>0.5</v>
      </c>
      <c r="F10" s="21"/>
      <c r="G10" s="21"/>
      <c r="H10" s="96">
        <f>C8*C10+D8*D10+E8*E10+F8*F10+G8*G10</f>
        <v>0</v>
      </c>
      <c r="I10" s="81"/>
    </row>
    <row r="11" spans="1:9" ht="14.1" customHeight="1" x14ac:dyDescent="0.15">
      <c r="A11" s="4"/>
      <c r="B11" s="116" t="s">
        <v>48</v>
      </c>
      <c r="C11" s="5"/>
      <c r="D11" s="5"/>
      <c r="E11" s="5"/>
      <c r="F11" s="5"/>
      <c r="G11" s="5"/>
      <c r="H11" s="92"/>
      <c r="I11" s="112"/>
    </row>
    <row r="12" spans="1:9" ht="14.1" customHeight="1" x14ac:dyDescent="0.15">
      <c r="A12" s="4"/>
      <c r="B12" s="117"/>
      <c r="C12" s="9"/>
      <c r="D12" s="9">
        <v>2.5</v>
      </c>
      <c r="E12" s="9">
        <v>2.5</v>
      </c>
      <c r="F12" s="9">
        <v>2</v>
      </c>
      <c r="G12" s="9"/>
      <c r="H12" s="96">
        <f>C8*C12+D8*D12+E8*E12+F8*F12+G8*G12</f>
        <v>0</v>
      </c>
      <c r="I12" s="81"/>
    </row>
    <row r="13" spans="1:9" ht="14.1" customHeight="1" x14ac:dyDescent="0.15">
      <c r="A13" s="4"/>
      <c r="B13" s="116" t="s">
        <v>49</v>
      </c>
      <c r="C13" s="8"/>
      <c r="D13" s="8"/>
      <c r="E13" s="8"/>
      <c r="F13" s="8"/>
      <c r="G13" s="8"/>
      <c r="H13" s="88"/>
      <c r="I13" s="112"/>
    </row>
    <row r="14" spans="1:9" ht="14.1" customHeight="1" x14ac:dyDescent="0.15">
      <c r="A14" s="4"/>
      <c r="B14" s="117"/>
      <c r="C14" s="8"/>
      <c r="D14" s="18">
        <v>3</v>
      </c>
      <c r="E14" s="18">
        <v>3</v>
      </c>
      <c r="F14" s="18">
        <v>5</v>
      </c>
      <c r="G14" s="18"/>
      <c r="H14" s="96">
        <f>C8*C14+D8*D14+E8*E14+F8*F14+G8*G14</f>
        <v>0</v>
      </c>
      <c r="I14" s="81"/>
    </row>
    <row r="15" spans="1:9" ht="14.1" customHeight="1" x14ac:dyDescent="0.15">
      <c r="A15" s="4"/>
      <c r="B15" s="116" t="s">
        <v>50</v>
      </c>
      <c r="C15" s="5"/>
      <c r="D15" s="5"/>
      <c r="E15" s="5"/>
      <c r="F15" s="5"/>
      <c r="G15" s="5"/>
      <c r="H15" s="92"/>
      <c r="I15" s="112"/>
    </row>
    <row r="16" spans="1:9" ht="14.1" customHeight="1" x14ac:dyDescent="0.15">
      <c r="A16" s="4"/>
      <c r="B16" s="117"/>
      <c r="C16" s="6">
        <v>0.5</v>
      </c>
      <c r="D16" s="6">
        <v>1.5</v>
      </c>
      <c r="E16" s="9">
        <v>2</v>
      </c>
      <c r="F16" s="9">
        <v>1</v>
      </c>
      <c r="G16" s="9"/>
      <c r="H16" s="96">
        <f>C8*C16+D8*D16+E8*E16+F8*F16+G8*G16</f>
        <v>0</v>
      </c>
      <c r="I16" s="81"/>
    </row>
    <row r="17" spans="1:10" ht="14.1" customHeight="1" x14ac:dyDescent="0.15">
      <c r="A17" s="4"/>
      <c r="B17" s="118"/>
      <c r="C17" s="8"/>
      <c r="D17" s="8"/>
      <c r="E17" s="8"/>
      <c r="F17" s="8"/>
      <c r="G17" s="8"/>
      <c r="H17" s="88"/>
      <c r="I17" s="115"/>
    </row>
    <row r="18" spans="1:10" ht="14.1" customHeight="1" thickBot="1" x14ac:dyDescent="0.2">
      <c r="A18" s="4"/>
      <c r="B18" s="117" t="s">
        <v>60</v>
      </c>
      <c r="C18" s="6"/>
      <c r="D18" s="6"/>
      <c r="E18" s="6"/>
      <c r="F18" s="9"/>
      <c r="G18" s="9"/>
      <c r="H18" s="66">
        <f>SUM(H10:H16)</f>
        <v>0</v>
      </c>
      <c r="I18" s="81" t="s">
        <v>105</v>
      </c>
    </row>
    <row r="19" spans="1:10" ht="14.1" customHeight="1" x14ac:dyDescent="0.15">
      <c r="A19" s="4"/>
      <c r="B19" s="119"/>
      <c r="C19" s="260"/>
      <c r="D19" s="261"/>
      <c r="E19" s="261"/>
      <c r="F19" s="261"/>
      <c r="G19" s="262"/>
      <c r="H19" s="108"/>
      <c r="I19" s="111"/>
    </row>
    <row r="20" spans="1:10" ht="14.1" customHeight="1" thickBot="1" x14ac:dyDescent="0.2">
      <c r="A20" s="4"/>
      <c r="B20" s="120" t="s">
        <v>54</v>
      </c>
      <c r="C20" s="263"/>
      <c r="D20" s="264"/>
      <c r="E20" s="264"/>
      <c r="F20" s="264"/>
      <c r="G20" s="265"/>
      <c r="H20" s="109">
        <f>ROUNDDOWN(H18*3%,0)</f>
        <v>0</v>
      </c>
      <c r="I20" s="86" t="s">
        <v>106</v>
      </c>
    </row>
    <row r="21" spans="1:10" ht="14.1" customHeight="1" x14ac:dyDescent="0.15">
      <c r="A21" s="4"/>
      <c r="B21" s="118"/>
      <c r="C21" s="250"/>
      <c r="D21" s="251"/>
      <c r="E21" s="251"/>
      <c r="F21" s="251"/>
      <c r="G21" s="252"/>
      <c r="H21" s="88"/>
      <c r="I21" s="115"/>
    </row>
    <row r="22" spans="1:10" ht="14.1" customHeight="1" thickBot="1" x14ac:dyDescent="0.2">
      <c r="A22" s="4"/>
      <c r="B22" s="120" t="s">
        <v>53</v>
      </c>
      <c r="C22" s="250"/>
      <c r="D22" s="251"/>
      <c r="E22" s="251"/>
      <c r="F22" s="251"/>
      <c r="G22" s="252"/>
      <c r="H22" s="109">
        <f>ROUNDDOWN(H18*3%,0)</f>
        <v>0</v>
      </c>
      <c r="I22" s="86" t="s">
        <v>148</v>
      </c>
    </row>
    <row r="23" spans="1:10" ht="14.1" customHeight="1" x14ac:dyDescent="0.15">
      <c r="A23" s="4"/>
      <c r="B23" s="118"/>
      <c r="C23" s="260"/>
      <c r="D23" s="261"/>
      <c r="E23" s="261"/>
      <c r="F23" s="261"/>
      <c r="G23" s="262"/>
      <c r="H23" s="88"/>
      <c r="I23" s="115"/>
    </row>
    <row r="24" spans="1:10" ht="14.1" customHeight="1" thickBot="1" x14ac:dyDescent="0.2">
      <c r="A24" s="4"/>
      <c r="B24" s="120" t="s">
        <v>52</v>
      </c>
      <c r="C24" s="263"/>
      <c r="D24" s="264"/>
      <c r="E24" s="264"/>
      <c r="F24" s="264"/>
      <c r="G24" s="265"/>
      <c r="H24" s="109">
        <f>ROUNDDOWN(H18*2.5%,0)</f>
        <v>0</v>
      </c>
      <c r="I24" s="86" t="s">
        <v>107</v>
      </c>
    </row>
    <row r="25" spans="1:10" ht="14.1" customHeight="1" x14ac:dyDescent="0.15">
      <c r="A25" s="4"/>
      <c r="B25" s="118"/>
      <c r="C25" s="250"/>
      <c r="D25" s="251"/>
      <c r="E25" s="251"/>
      <c r="F25" s="251"/>
      <c r="G25" s="252"/>
      <c r="H25" s="88"/>
      <c r="I25" s="115"/>
    </row>
    <row r="26" spans="1:10" ht="14.1" customHeight="1" thickBot="1" x14ac:dyDescent="0.2">
      <c r="A26" s="4"/>
      <c r="B26" s="121" t="s">
        <v>51</v>
      </c>
      <c r="C26" s="253"/>
      <c r="D26" s="254"/>
      <c r="E26" s="254"/>
      <c r="F26" s="254"/>
      <c r="G26" s="255"/>
      <c r="H26" s="98">
        <f>ROUNDDOWN((H18+H20)*9%,0)</f>
        <v>0</v>
      </c>
      <c r="I26" s="113" t="s">
        <v>108</v>
      </c>
    </row>
    <row r="27" spans="1:10" ht="14.1" customHeight="1" thickTop="1" x14ac:dyDescent="0.15">
      <c r="A27" s="4"/>
      <c r="B27" s="122"/>
      <c r="C27" s="8"/>
      <c r="D27" s="8"/>
      <c r="E27" s="8"/>
      <c r="F27" s="8"/>
      <c r="G27" s="8"/>
      <c r="H27" s="88"/>
      <c r="I27" s="115"/>
    </row>
    <row r="28" spans="1:10" ht="14.1" customHeight="1" x14ac:dyDescent="0.15">
      <c r="A28" s="4"/>
      <c r="B28" s="124" t="s">
        <v>46</v>
      </c>
      <c r="C28" s="9">
        <f>SUM(C9:C26)</f>
        <v>1</v>
      </c>
      <c r="D28" s="9">
        <f>SUM(D9:D26)</f>
        <v>8</v>
      </c>
      <c r="E28" s="9">
        <f>SUM(E9:E26)</f>
        <v>8</v>
      </c>
      <c r="F28" s="9">
        <f>SUM(F9:F26)</f>
        <v>8</v>
      </c>
      <c r="G28" s="19">
        <f>SUM(G10:G26)</f>
        <v>0</v>
      </c>
      <c r="H28" s="14">
        <f>SUM(H17:H26)</f>
        <v>0</v>
      </c>
      <c r="I28" s="81" t="s">
        <v>109</v>
      </c>
      <c r="J28" s="4"/>
    </row>
    <row r="29" spans="1:10" ht="14.1" customHeight="1" x14ac:dyDescent="0.15">
      <c r="A29" s="4"/>
      <c r="B29" s="126" t="s">
        <v>56</v>
      </c>
      <c r="C29" s="8"/>
      <c r="D29" s="8"/>
      <c r="E29" s="8"/>
      <c r="F29" s="8"/>
      <c r="G29" s="21"/>
      <c r="H29" s="78">
        <f>ROUNDDOWN(H28/35,-1)</f>
        <v>0</v>
      </c>
      <c r="I29" s="115"/>
      <c r="J29" s="76"/>
    </row>
    <row r="30" spans="1:10" ht="16.5" customHeight="1" thickBot="1" x14ac:dyDescent="0.2">
      <c r="A30" s="4"/>
      <c r="B30" s="125" t="s">
        <v>147</v>
      </c>
      <c r="C30" s="79"/>
      <c r="D30" s="79"/>
      <c r="E30" s="79"/>
      <c r="F30" s="79"/>
      <c r="G30" s="79"/>
      <c r="H30" s="127">
        <f>H29*2</f>
        <v>0</v>
      </c>
      <c r="I30" s="171"/>
      <c r="J30" s="209"/>
    </row>
  </sheetData>
  <mergeCells count="6">
    <mergeCell ref="C25:G26"/>
    <mergeCell ref="B4:E4"/>
    <mergeCell ref="B5:B8"/>
    <mergeCell ref="C19:G20"/>
    <mergeCell ref="C21:G22"/>
    <mergeCell ref="C23:G24"/>
  </mergeCells>
  <phoneticPr fontId="2"/>
  <pageMargins left="0.81" right="0.75" top="1" bottom="0.27" header="0.51200000000000001" footer="0.34"/>
  <pageSetup paperSize="9" scale="95" pageOrder="overThenDown" orientation="landscape" r:id="rId1"/>
  <headerFooter alignWithMargins="0"/>
  <rowBreaks count="1" manualBreakCount="1">
    <brk id="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zoomScaleSheetLayoutView="100" workbookViewId="0">
      <selection activeCell="E27" sqref="E27"/>
    </sheetView>
  </sheetViews>
  <sheetFormatPr defaultRowHeight="12" x14ac:dyDescent="0.15"/>
  <cols>
    <col min="1" max="1" width="3.5" style="3" customWidth="1"/>
    <col min="2" max="2" width="31.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" style="3" customWidth="1"/>
    <col min="8" max="8" width="12.75" style="3" customWidth="1"/>
    <col min="9" max="9" width="34.875" style="3" bestFit="1" customWidth="1"/>
    <col min="10" max="10" width="11.375" style="3" bestFit="1" customWidth="1"/>
    <col min="11" max="16384" width="9" style="3"/>
  </cols>
  <sheetData>
    <row r="1" spans="1:10" ht="16.5" customHeight="1" x14ac:dyDescent="0.15">
      <c r="C1" s="15"/>
    </row>
    <row r="2" spans="1:10" ht="11.25" hidden="1" customHeight="1" x14ac:dyDescent="0.15">
      <c r="C2" s="15"/>
      <c r="H2" s="13"/>
    </row>
    <row r="3" spans="1:10" hidden="1" x14ac:dyDescent="0.15"/>
    <row r="4" spans="1:10" ht="21" customHeight="1" thickBot="1" x14ac:dyDescent="0.2">
      <c r="B4" s="256" t="s">
        <v>84</v>
      </c>
      <c r="C4" s="256"/>
      <c r="D4" s="256"/>
      <c r="E4" s="256"/>
      <c r="F4" s="4"/>
      <c r="G4" s="4"/>
      <c r="H4" s="75"/>
      <c r="I4" s="110" t="s">
        <v>67</v>
      </c>
    </row>
    <row r="5" spans="1:10" ht="9.75" customHeight="1" x14ac:dyDescent="0.15">
      <c r="A5" s="4"/>
      <c r="B5" s="257"/>
      <c r="C5" s="106"/>
      <c r="D5" s="106"/>
      <c r="E5" s="106"/>
      <c r="F5" s="106"/>
      <c r="G5" s="106"/>
      <c r="H5" s="108"/>
      <c r="I5" s="111"/>
    </row>
    <row r="6" spans="1:10" ht="12" customHeight="1" x14ac:dyDescent="0.15">
      <c r="A6" s="4"/>
      <c r="B6" s="258"/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100" t="s">
        <v>2</v>
      </c>
      <c r="I6" s="81"/>
    </row>
    <row r="7" spans="1:10" ht="9.75" customHeight="1" x14ac:dyDescent="0.15">
      <c r="A7" s="4"/>
      <c r="B7" s="258"/>
      <c r="C7" s="1"/>
      <c r="D7" s="8"/>
      <c r="E7" s="8"/>
      <c r="F7" s="8"/>
      <c r="G7" s="8"/>
      <c r="H7" s="93"/>
      <c r="I7" s="112"/>
    </row>
    <row r="8" spans="1:10" ht="14.25" customHeight="1" thickBot="1" x14ac:dyDescent="0.2">
      <c r="A8" s="4"/>
      <c r="B8" s="259"/>
      <c r="C8" s="68">
        <f>代価表第１号!C8</f>
        <v>0</v>
      </c>
      <c r="D8" s="67">
        <f>代価表第１号!D8</f>
        <v>0</v>
      </c>
      <c r="E8" s="67">
        <f>代価表第１号!E8</f>
        <v>0</v>
      </c>
      <c r="F8" s="67">
        <f>代価表第１号!F8</f>
        <v>0</v>
      </c>
      <c r="G8" s="67">
        <f>代価表第１号!G8</f>
        <v>0</v>
      </c>
      <c r="H8" s="94"/>
      <c r="I8" s="113"/>
    </row>
    <row r="9" spans="1:10" ht="14.1" customHeight="1" thickTop="1" x14ac:dyDescent="0.15">
      <c r="A9" s="4"/>
      <c r="B9" s="147" t="s">
        <v>47</v>
      </c>
      <c r="C9" s="17"/>
      <c r="D9" s="17"/>
      <c r="E9" s="17"/>
      <c r="F9" s="17"/>
      <c r="G9" s="17"/>
      <c r="H9" s="95"/>
      <c r="I9" s="123"/>
    </row>
    <row r="10" spans="1:10" ht="14.1" customHeight="1" thickBot="1" x14ac:dyDescent="0.2">
      <c r="A10" s="4"/>
      <c r="B10" s="148"/>
      <c r="C10" s="149">
        <v>0.2</v>
      </c>
      <c r="D10" s="150">
        <v>0.3</v>
      </c>
      <c r="E10" s="150">
        <v>0.3</v>
      </c>
      <c r="F10" s="150"/>
      <c r="G10" s="150"/>
      <c r="H10" s="151">
        <f>C8*C10+D8*D10+E8*E10+F8*F10+G8*G10</f>
        <v>0</v>
      </c>
      <c r="I10" s="113"/>
    </row>
    <row r="11" spans="1:10" ht="14.1" customHeight="1" thickTop="1" x14ac:dyDescent="0.15">
      <c r="A11" s="4"/>
      <c r="B11" s="122"/>
      <c r="C11" s="8"/>
      <c r="D11" s="8"/>
      <c r="E11" s="8"/>
      <c r="F11" s="8"/>
      <c r="G11" s="8"/>
      <c r="H11" s="88"/>
      <c r="I11" s="115"/>
    </row>
    <row r="12" spans="1:10" ht="14.1" customHeight="1" thickBot="1" x14ac:dyDescent="0.2">
      <c r="A12" s="4"/>
      <c r="B12" s="166" t="s">
        <v>99</v>
      </c>
      <c r="C12" s="145">
        <f>SUM(C9:C10)</f>
        <v>0.2</v>
      </c>
      <c r="D12" s="145">
        <f>SUM(D9:D10)</f>
        <v>0.3</v>
      </c>
      <c r="E12" s="145">
        <f>SUM(E9:E10)</f>
        <v>0.3</v>
      </c>
      <c r="F12" s="145"/>
      <c r="G12" s="167"/>
      <c r="H12" s="168">
        <f>SUM(H9:H11)</f>
        <v>0</v>
      </c>
      <c r="I12" s="86"/>
      <c r="J12" s="4"/>
    </row>
    <row r="13" spans="1:10" x14ac:dyDescent="0.15">
      <c r="I13" s="99"/>
    </row>
    <row r="14" spans="1:10" x14ac:dyDescent="0.15">
      <c r="B14" s="77" t="s">
        <v>87</v>
      </c>
      <c r="C14" s="266" t="s">
        <v>104</v>
      </c>
      <c r="D14" s="266"/>
      <c r="E14" s="266"/>
      <c r="F14" s="266"/>
      <c r="G14" s="266"/>
      <c r="H14" s="78">
        <f>H12</f>
        <v>0</v>
      </c>
      <c r="I14" s="77" t="s">
        <v>144</v>
      </c>
    </row>
    <row r="15" spans="1:10" x14ac:dyDescent="0.15">
      <c r="B15" s="77" t="s">
        <v>88</v>
      </c>
      <c r="C15" s="267" t="s">
        <v>141</v>
      </c>
      <c r="D15" s="267"/>
      <c r="E15" s="267"/>
      <c r="F15" s="267"/>
      <c r="G15" s="267"/>
      <c r="H15" s="9">
        <v>1.2</v>
      </c>
      <c r="I15" s="77" t="s">
        <v>143</v>
      </c>
      <c r="J15" s="76"/>
    </row>
    <row r="16" spans="1:10" x14ac:dyDescent="0.15">
      <c r="B16" s="77" t="s">
        <v>89</v>
      </c>
      <c r="C16" s="267" t="s">
        <v>142</v>
      </c>
      <c r="D16" s="267"/>
      <c r="E16" s="267"/>
      <c r="F16" s="267"/>
      <c r="G16" s="267"/>
      <c r="H16" s="173">
        <f>ROUNDDOWN(H14*H15,-1)</f>
        <v>0</v>
      </c>
      <c r="I16" s="77"/>
      <c r="J16" s="206"/>
    </row>
  </sheetData>
  <mergeCells count="5">
    <mergeCell ref="B4:E4"/>
    <mergeCell ref="B5:B8"/>
    <mergeCell ref="C14:G14"/>
    <mergeCell ref="C15:G15"/>
    <mergeCell ref="C16:G16"/>
  </mergeCells>
  <phoneticPr fontId="2"/>
  <pageMargins left="0.7" right="0.7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zoomScaleSheetLayoutView="100" workbookViewId="0">
      <selection activeCell="G44" sqref="G44"/>
    </sheetView>
  </sheetViews>
  <sheetFormatPr defaultRowHeight="12" x14ac:dyDescent="0.15"/>
  <cols>
    <col min="1" max="1" width="3.5" style="3" customWidth="1"/>
    <col min="2" max="2" width="31.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" style="3" customWidth="1"/>
    <col min="8" max="8" width="12.75" style="3" customWidth="1"/>
    <col min="9" max="9" width="34.875" style="3" bestFit="1" customWidth="1"/>
    <col min="10" max="10" width="11.375" style="3" bestFit="1" customWidth="1"/>
    <col min="11" max="16384" width="9" style="3"/>
  </cols>
  <sheetData>
    <row r="1" spans="1:9" ht="16.5" customHeight="1" x14ac:dyDescent="0.15">
      <c r="C1" s="15"/>
    </row>
    <row r="2" spans="1:9" ht="11.25" hidden="1" customHeight="1" x14ac:dyDescent="0.15">
      <c r="C2" s="15"/>
      <c r="H2" s="13"/>
    </row>
    <row r="3" spans="1:9" hidden="1" x14ac:dyDescent="0.15"/>
    <row r="4" spans="1:9" ht="21" customHeight="1" thickBot="1" x14ac:dyDescent="0.2">
      <c r="B4" s="256" t="s">
        <v>102</v>
      </c>
      <c r="C4" s="256"/>
      <c r="D4" s="256"/>
      <c r="E4" s="256"/>
      <c r="F4" s="4"/>
      <c r="G4" s="4"/>
      <c r="H4" s="75"/>
      <c r="I4" s="110" t="s">
        <v>68</v>
      </c>
    </row>
    <row r="5" spans="1:9" ht="9.75" customHeight="1" x14ac:dyDescent="0.15">
      <c r="A5" s="4"/>
      <c r="B5" s="257"/>
      <c r="C5" s="106"/>
      <c r="D5" s="106"/>
      <c r="E5" s="106"/>
      <c r="F5" s="106"/>
      <c r="G5" s="106"/>
      <c r="H5" s="108"/>
      <c r="I5" s="111"/>
    </row>
    <row r="6" spans="1:9" ht="12" customHeight="1" x14ac:dyDescent="0.15">
      <c r="A6" s="4"/>
      <c r="B6" s="258"/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100" t="s">
        <v>2</v>
      </c>
      <c r="I6" s="81"/>
    </row>
    <row r="7" spans="1:9" ht="9.75" customHeight="1" x14ac:dyDescent="0.15">
      <c r="A7" s="4"/>
      <c r="B7" s="258"/>
      <c r="C7" s="1"/>
      <c r="D7" s="8"/>
      <c r="E7" s="8"/>
      <c r="F7" s="8"/>
      <c r="G7" s="8"/>
      <c r="H7" s="93"/>
      <c r="I7" s="112"/>
    </row>
    <row r="8" spans="1:9" ht="14.25" customHeight="1" thickBot="1" x14ac:dyDescent="0.2">
      <c r="A8" s="4"/>
      <c r="B8" s="259"/>
      <c r="C8" s="68">
        <f>代価表第１号!C8</f>
        <v>0</v>
      </c>
      <c r="D8" s="67">
        <f>代価表第１号!D8</f>
        <v>0</v>
      </c>
      <c r="E8" s="67">
        <f>代価表第１号!E8</f>
        <v>0</v>
      </c>
      <c r="F8" s="67">
        <f>代価表第１号!F8</f>
        <v>0</v>
      </c>
      <c r="G8" s="67">
        <f>代価表第１号!G8</f>
        <v>0</v>
      </c>
      <c r="H8" s="94"/>
      <c r="I8" s="113"/>
    </row>
    <row r="9" spans="1:9" ht="14.1" customHeight="1" thickTop="1" x14ac:dyDescent="0.15">
      <c r="A9" s="4"/>
      <c r="B9" s="114" t="s">
        <v>47</v>
      </c>
      <c r="C9" s="5"/>
      <c r="D9" s="5"/>
      <c r="E9" s="5"/>
      <c r="F9" s="5"/>
      <c r="G9" s="5"/>
      <c r="H9" s="207"/>
      <c r="I9" s="115"/>
    </row>
    <row r="10" spans="1:9" ht="14.1" customHeight="1" x14ac:dyDescent="0.15">
      <c r="A10" s="4"/>
      <c r="B10" s="114"/>
      <c r="C10" s="22">
        <v>0.3</v>
      </c>
      <c r="D10" s="21">
        <v>0.2</v>
      </c>
      <c r="E10" s="21">
        <v>0.2</v>
      </c>
      <c r="F10" s="21"/>
      <c r="G10" s="21"/>
      <c r="H10" s="208">
        <f>C8*C10+D8*D10+E8*E10+F8*F10+G8*G10</f>
        <v>0</v>
      </c>
      <c r="I10" s="81"/>
    </row>
    <row r="11" spans="1:9" ht="14.1" customHeight="1" x14ac:dyDescent="0.15">
      <c r="A11" s="4"/>
      <c r="B11" s="116" t="s">
        <v>70</v>
      </c>
      <c r="C11" s="5"/>
      <c r="D11" s="5"/>
      <c r="E11" s="5"/>
      <c r="F11" s="5"/>
      <c r="G11" s="5"/>
      <c r="H11" s="92"/>
      <c r="I11" s="112"/>
    </row>
    <row r="12" spans="1:9" ht="14.1" customHeight="1" x14ac:dyDescent="0.15">
      <c r="A12" s="4"/>
      <c r="B12" s="117"/>
      <c r="C12" s="9"/>
      <c r="D12" s="9">
        <v>6.1</v>
      </c>
      <c r="E12" s="9">
        <v>9.4</v>
      </c>
      <c r="F12" s="9">
        <v>8.1999999999999993</v>
      </c>
      <c r="G12" s="9"/>
      <c r="H12" s="96">
        <f>C8*C12+D8*D12+E8*E12+F8*F12+G8*G12</f>
        <v>0</v>
      </c>
      <c r="I12" s="81"/>
    </row>
    <row r="13" spans="1:9" ht="14.1" customHeight="1" x14ac:dyDescent="0.15">
      <c r="A13" s="4"/>
      <c r="B13" s="116" t="s">
        <v>71</v>
      </c>
      <c r="C13" s="8"/>
      <c r="D13" s="8"/>
      <c r="E13" s="8"/>
      <c r="F13" s="8"/>
      <c r="G13" s="8"/>
      <c r="H13" s="88"/>
      <c r="I13" s="112"/>
    </row>
    <row r="14" spans="1:9" ht="14.1" customHeight="1" x14ac:dyDescent="0.15">
      <c r="A14" s="4"/>
      <c r="B14" s="117"/>
      <c r="C14" s="8"/>
      <c r="D14" s="18"/>
      <c r="E14" s="18">
        <v>3.1</v>
      </c>
      <c r="F14" s="18"/>
      <c r="G14" s="18"/>
      <c r="H14" s="96">
        <f>C8*C14+D8*D14+E8*E14+F8*F14+G8*G14</f>
        <v>0</v>
      </c>
      <c r="I14" s="81"/>
    </row>
    <row r="15" spans="1:9" ht="14.1" customHeight="1" x14ac:dyDescent="0.15">
      <c r="A15" s="4"/>
      <c r="B15" s="116" t="s">
        <v>72</v>
      </c>
      <c r="C15" s="5"/>
      <c r="D15" s="5"/>
      <c r="E15" s="5"/>
      <c r="F15" s="5"/>
      <c r="G15" s="5"/>
      <c r="H15" s="92"/>
      <c r="I15" s="112"/>
    </row>
    <row r="16" spans="1:9" ht="14.1" customHeight="1" x14ac:dyDescent="0.15">
      <c r="A16" s="4"/>
      <c r="B16" s="117"/>
      <c r="C16" s="6"/>
      <c r="D16" s="6">
        <v>1.5</v>
      </c>
      <c r="E16" s="9">
        <v>3.5</v>
      </c>
      <c r="F16" s="9"/>
      <c r="G16" s="9"/>
      <c r="H16" s="96">
        <f>C8*C16+D8*D16+E8*E16+F8*F16+G8*G16</f>
        <v>0</v>
      </c>
      <c r="I16" s="81"/>
    </row>
    <row r="17" spans="1:10" ht="14.1" customHeight="1" x14ac:dyDescent="0.15">
      <c r="A17" s="4"/>
      <c r="B17" s="116" t="s">
        <v>73</v>
      </c>
      <c r="C17" s="5"/>
      <c r="D17" s="5"/>
      <c r="E17" s="5"/>
      <c r="F17" s="5"/>
      <c r="G17" s="5"/>
      <c r="H17" s="92"/>
      <c r="I17" s="112"/>
    </row>
    <row r="18" spans="1:10" ht="14.1" customHeight="1" x14ac:dyDescent="0.15">
      <c r="A18" s="4"/>
      <c r="B18" s="117"/>
      <c r="C18" s="6"/>
      <c r="D18" s="6">
        <v>1.4</v>
      </c>
      <c r="E18" s="9">
        <v>1.2</v>
      </c>
      <c r="F18" s="9"/>
      <c r="G18" s="9"/>
      <c r="H18" s="96">
        <f>C8*C18+D8*D18+E8*E18+F8*F18+G8*G18</f>
        <v>0</v>
      </c>
      <c r="I18" s="81"/>
    </row>
    <row r="19" spans="1:10" ht="14.1" customHeight="1" x14ac:dyDescent="0.15">
      <c r="A19" s="4"/>
      <c r="B19" s="118"/>
      <c r="C19" s="8"/>
      <c r="D19" s="8"/>
      <c r="E19" s="8"/>
      <c r="F19" s="8"/>
      <c r="G19" s="8"/>
      <c r="H19" s="88"/>
      <c r="I19" s="115"/>
    </row>
    <row r="20" spans="1:10" ht="14.1" customHeight="1" thickBot="1" x14ac:dyDescent="0.2">
      <c r="A20" s="4"/>
      <c r="B20" s="117" t="s">
        <v>60</v>
      </c>
      <c r="C20" s="6"/>
      <c r="D20" s="6"/>
      <c r="E20" s="6"/>
      <c r="F20" s="9"/>
      <c r="G20" s="9"/>
      <c r="H20" s="66">
        <f>SUM(H10:H18)</f>
        <v>0</v>
      </c>
      <c r="I20" s="81" t="s">
        <v>105</v>
      </c>
      <c r="J20" s="206"/>
    </row>
    <row r="21" spans="1:10" ht="14.1" customHeight="1" x14ac:dyDescent="0.15">
      <c r="A21" s="4"/>
      <c r="B21" s="119"/>
      <c r="C21" s="260"/>
      <c r="D21" s="261"/>
      <c r="E21" s="261"/>
      <c r="F21" s="261"/>
      <c r="G21" s="262"/>
      <c r="H21" s="108"/>
      <c r="I21" s="111"/>
    </row>
    <row r="22" spans="1:10" ht="14.1" customHeight="1" thickBot="1" x14ac:dyDescent="0.2">
      <c r="A22" s="4"/>
      <c r="B22" s="120" t="s">
        <v>54</v>
      </c>
      <c r="C22" s="263"/>
      <c r="D22" s="264"/>
      <c r="E22" s="264"/>
      <c r="F22" s="264"/>
      <c r="G22" s="265"/>
      <c r="H22" s="109">
        <f>ROUNDDOWN(H20*6.5%,0)</f>
        <v>0</v>
      </c>
      <c r="I22" s="86" t="s">
        <v>114</v>
      </c>
      <c r="J22" s="206"/>
    </row>
    <row r="23" spans="1:10" ht="14.1" customHeight="1" x14ac:dyDescent="0.15">
      <c r="A23" s="4"/>
      <c r="B23" s="118"/>
      <c r="C23" s="250"/>
      <c r="D23" s="251"/>
      <c r="E23" s="251"/>
      <c r="F23" s="251"/>
      <c r="G23" s="252"/>
      <c r="H23" s="88"/>
      <c r="I23" s="115"/>
      <c r="J23" s="206"/>
    </row>
    <row r="24" spans="1:10" ht="14.1" customHeight="1" thickBot="1" x14ac:dyDescent="0.2">
      <c r="A24" s="4"/>
      <c r="B24" s="120" t="s">
        <v>53</v>
      </c>
      <c r="C24" s="250"/>
      <c r="D24" s="251"/>
      <c r="E24" s="251"/>
      <c r="F24" s="251"/>
      <c r="G24" s="252"/>
      <c r="H24" s="109">
        <f>ROUNDDOWN(H20*1%,0)</f>
        <v>0</v>
      </c>
      <c r="I24" s="86" t="s">
        <v>110</v>
      </c>
      <c r="J24" s="206"/>
    </row>
    <row r="25" spans="1:10" ht="14.1" customHeight="1" x14ac:dyDescent="0.15">
      <c r="A25" s="4"/>
      <c r="B25" s="118"/>
      <c r="C25" s="260"/>
      <c r="D25" s="261"/>
      <c r="E25" s="261"/>
      <c r="F25" s="261"/>
      <c r="G25" s="262"/>
      <c r="H25" s="88"/>
      <c r="I25" s="115"/>
      <c r="J25" s="206"/>
    </row>
    <row r="26" spans="1:10" ht="14.1" customHeight="1" thickBot="1" x14ac:dyDescent="0.2">
      <c r="A26" s="4"/>
      <c r="B26" s="120" t="s">
        <v>52</v>
      </c>
      <c r="C26" s="263"/>
      <c r="D26" s="264"/>
      <c r="E26" s="264"/>
      <c r="F26" s="264"/>
      <c r="G26" s="265"/>
      <c r="H26" s="109">
        <f>ROUNDDOWN(H20*2%,0)</f>
        <v>0</v>
      </c>
      <c r="I26" s="86" t="s">
        <v>111</v>
      </c>
      <c r="J26" s="206"/>
    </row>
    <row r="27" spans="1:10" ht="14.1" customHeight="1" x14ac:dyDescent="0.15">
      <c r="A27" s="4"/>
      <c r="B27" s="118"/>
      <c r="C27" s="250"/>
      <c r="D27" s="251"/>
      <c r="E27" s="251"/>
      <c r="F27" s="251"/>
      <c r="G27" s="252"/>
      <c r="H27" s="88"/>
      <c r="I27" s="115"/>
      <c r="J27" s="206"/>
    </row>
    <row r="28" spans="1:10" ht="14.1" customHeight="1" thickBot="1" x14ac:dyDescent="0.2">
      <c r="A28" s="4"/>
      <c r="B28" s="121" t="s">
        <v>51</v>
      </c>
      <c r="C28" s="253"/>
      <c r="D28" s="254"/>
      <c r="E28" s="254"/>
      <c r="F28" s="254"/>
      <c r="G28" s="255"/>
      <c r="H28" s="98">
        <f>ROUNDDOWN((H20+H22)*5%,0)</f>
        <v>0</v>
      </c>
      <c r="I28" s="113" t="s">
        <v>112</v>
      </c>
      <c r="J28" s="206"/>
    </row>
    <row r="29" spans="1:10" ht="14.1" customHeight="1" thickTop="1" x14ac:dyDescent="0.15">
      <c r="A29" s="4"/>
      <c r="B29" s="122"/>
      <c r="C29" s="8"/>
      <c r="D29" s="8"/>
      <c r="E29" s="8"/>
      <c r="F29" s="8"/>
      <c r="G29" s="8"/>
      <c r="H29" s="88"/>
      <c r="I29" s="123"/>
    </row>
    <row r="30" spans="1:10" ht="14.1" customHeight="1" thickBot="1" x14ac:dyDescent="0.2">
      <c r="A30" s="4"/>
      <c r="B30" s="166" t="s">
        <v>86</v>
      </c>
      <c r="C30" s="145">
        <f>SUM(C9:C28)</f>
        <v>0.3</v>
      </c>
      <c r="D30" s="145">
        <f>SUM(D9:D28)</f>
        <v>9.1999999999999993</v>
      </c>
      <c r="E30" s="145">
        <f>SUM(E9:E28)</f>
        <v>17.399999999999999</v>
      </c>
      <c r="F30" s="145">
        <f>SUM(F9:F28)</f>
        <v>8.1999999999999993</v>
      </c>
      <c r="G30" s="167">
        <f>SUM(G10:G28)</f>
        <v>0</v>
      </c>
      <c r="H30" s="168">
        <f>SUM(H19:H28)</f>
        <v>0</v>
      </c>
      <c r="I30" s="86" t="s">
        <v>109</v>
      </c>
      <c r="J30" s="4"/>
    </row>
    <row r="32" spans="1:10" x14ac:dyDescent="0.15">
      <c r="B32" s="77" t="s">
        <v>87</v>
      </c>
      <c r="C32" s="266" t="s">
        <v>145</v>
      </c>
      <c r="D32" s="266"/>
      <c r="E32" s="266"/>
      <c r="F32" s="266"/>
      <c r="G32" s="266"/>
      <c r="H32" s="78">
        <f>H30</f>
        <v>0</v>
      </c>
      <c r="I32" s="77"/>
    </row>
    <row r="33" spans="2:10" x14ac:dyDescent="0.15">
      <c r="B33" s="77" t="s">
        <v>155</v>
      </c>
      <c r="C33" s="267" t="s">
        <v>115</v>
      </c>
      <c r="D33" s="267"/>
      <c r="E33" s="267"/>
      <c r="F33" s="267"/>
      <c r="G33" s="267"/>
      <c r="H33" s="229">
        <f>ROUND((718.95*0.004+28.105)/100,2)</f>
        <v>0.31</v>
      </c>
      <c r="I33" s="230" t="s">
        <v>113</v>
      </c>
    </row>
    <row r="34" spans="2:10" x14ac:dyDescent="0.15">
      <c r="B34" s="77" t="s">
        <v>88</v>
      </c>
      <c r="C34" s="267" t="s">
        <v>141</v>
      </c>
      <c r="D34" s="267"/>
      <c r="E34" s="267"/>
      <c r="F34" s="267"/>
      <c r="G34" s="267"/>
      <c r="H34" s="231">
        <v>1.2</v>
      </c>
      <c r="I34" s="230" t="s">
        <v>146</v>
      </c>
      <c r="J34" s="74"/>
    </row>
    <row r="35" spans="2:10" x14ac:dyDescent="0.15">
      <c r="B35" s="77" t="s">
        <v>89</v>
      </c>
      <c r="C35" s="267" t="s">
        <v>116</v>
      </c>
      <c r="D35" s="267"/>
      <c r="E35" s="267"/>
      <c r="F35" s="267"/>
      <c r="G35" s="267"/>
      <c r="H35" s="173">
        <f>ROUNDDOWN(H32*H33*H34,-2)</f>
        <v>0</v>
      </c>
      <c r="I35" s="230" t="s">
        <v>152</v>
      </c>
      <c r="J35" s="209"/>
    </row>
    <row r="36" spans="2:10" x14ac:dyDescent="0.15">
      <c r="H36" s="74"/>
    </row>
    <row r="37" spans="2:10" x14ac:dyDescent="0.15">
      <c r="H37" s="172"/>
    </row>
  </sheetData>
  <mergeCells count="10">
    <mergeCell ref="C32:G32"/>
    <mergeCell ref="C33:G33"/>
    <mergeCell ref="C34:G34"/>
    <mergeCell ref="C35:G35"/>
    <mergeCell ref="B4:E4"/>
    <mergeCell ref="B5:B8"/>
    <mergeCell ref="C21:G22"/>
    <mergeCell ref="C23:G24"/>
    <mergeCell ref="C25:G26"/>
    <mergeCell ref="C27:G28"/>
  </mergeCells>
  <phoneticPr fontId="2"/>
  <pageMargins left="0.81" right="0.75" top="1" bottom="0.27" header="0.51200000000000001" footer="0.34"/>
  <pageSetup paperSize="9" scale="98" pageOrder="overThenDown" orientation="landscape" r:id="rId1"/>
  <headerFooter alignWithMargins="0"/>
  <rowBreaks count="1" manualBreakCount="1">
    <brk id="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SheetLayoutView="100" workbookViewId="0">
      <selection activeCell="F43" sqref="F43"/>
    </sheetView>
  </sheetViews>
  <sheetFormatPr defaultRowHeight="12" x14ac:dyDescent="0.15"/>
  <cols>
    <col min="1" max="1" width="3.5" style="3" customWidth="1"/>
    <col min="2" max="2" width="31.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" style="3" customWidth="1"/>
    <col min="8" max="8" width="12.75" style="3" customWidth="1"/>
    <col min="9" max="9" width="24.125" style="3" bestFit="1" customWidth="1"/>
    <col min="10" max="16384" width="9" style="3"/>
  </cols>
  <sheetData>
    <row r="1" spans="2:9" ht="16.5" customHeight="1" x14ac:dyDescent="0.15">
      <c r="C1" s="15"/>
    </row>
    <row r="2" spans="2:9" ht="11.25" hidden="1" customHeight="1" x14ac:dyDescent="0.15">
      <c r="C2" s="15"/>
      <c r="H2" s="13"/>
    </row>
    <row r="3" spans="2:9" hidden="1" x14ac:dyDescent="0.15"/>
    <row r="4" spans="2:9" ht="21" customHeight="1" thickBot="1" x14ac:dyDescent="0.2">
      <c r="B4" s="256" t="s">
        <v>149</v>
      </c>
      <c r="C4" s="256"/>
      <c r="D4" s="256"/>
      <c r="E4" s="256"/>
      <c r="F4" s="4"/>
      <c r="G4" s="4"/>
      <c r="H4" s="75"/>
      <c r="I4" s="15" t="s">
        <v>69</v>
      </c>
    </row>
    <row r="5" spans="2:9" ht="9.75" customHeight="1" thickTop="1" x14ac:dyDescent="0.15">
      <c r="B5" s="268"/>
      <c r="C5" s="107"/>
      <c r="D5" s="107"/>
      <c r="E5" s="107"/>
      <c r="F5" s="107"/>
      <c r="G5" s="107"/>
      <c r="H5" s="153"/>
      <c r="I5" s="154"/>
    </row>
    <row r="6" spans="2:9" ht="12" customHeight="1" x14ac:dyDescent="0.15">
      <c r="B6" s="269"/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100" t="s">
        <v>2</v>
      </c>
      <c r="I6" s="155"/>
    </row>
    <row r="7" spans="2:9" ht="9.75" customHeight="1" x14ac:dyDescent="0.15">
      <c r="B7" s="269"/>
      <c r="C7" s="1"/>
      <c r="D7" s="8"/>
      <c r="E7" s="8"/>
      <c r="F7" s="8"/>
      <c r="G7" s="8"/>
      <c r="H7" s="93"/>
      <c r="I7" s="156"/>
    </row>
    <row r="8" spans="2:9" ht="14.25" customHeight="1" thickBot="1" x14ac:dyDescent="0.2">
      <c r="B8" s="270"/>
      <c r="C8" s="68">
        <f>代価表第１号!C8</f>
        <v>0</v>
      </c>
      <c r="D8" s="67">
        <f>代価表第１号!D8</f>
        <v>0</v>
      </c>
      <c r="E8" s="67">
        <f>代価表第１号!E8</f>
        <v>0</v>
      </c>
      <c r="F8" s="67">
        <f>代価表第１号!F8</f>
        <v>0</v>
      </c>
      <c r="G8" s="67">
        <f>代価表第１号!G8</f>
        <v>0</v>
      </c>
      <c r="H8" s="94"/>
      <c r="I8" s="157"/>
    </row>
    <row r="9" spans="2:9" ht="14.1" customHeight="1" thickTop="1" x14ac:dyDescent="0.15">
      <c r="B9" s="101" t="s">
        <v>47</v>
      </c>
      <c r="C9" s="5"/>
      <c r="D9" s="5"/>
      <c r="E9" s="5"/>
      <c r="F9" s="5"/>
      <c r="G9" s="5"/>
      <c r="H9" s="95"/>
      <c r="I9" s="161"/>
    </row>
    <row r="10" spans="2:9" ht="14.1" customHeight="1" x14ac:dyDescent="0.15">
      <c r="B10" s="101"/>
      <c r="C10" s="22">
        <v>1</v>
      </c>
      <c r="D10" s="21">
        <v>1</v>
      </c>
      <c r="E10" s="21">
        <v>1.5</v>
      </c>
      <c r="F10" s="21"/>
      <c r="G10" s="21"/>
      <c r="H10" s="96">
        <f>C8*C10+D8*D10+E8*E10+F8*F10+G8*G10</f>
        <v>0</v>
      </c>
      <c r="I10" s="155"/>
    </row>
    <row r="11" spans="2:9" ht="14.1" customHeight="1" x14ac:dyDescent="0.15">
      <c r="B11" s="102" t="s">
        <v>57</v>
      </c>
      <c r="C11" s="5"/>
      <c r="D11" s="5"/>
      <c r="E11" s="5"/>
      <c r="F11" s="5"/>
      <c r="G11" s="5"/>
      <c r="H11" s="92"/>
      <c r="I11" s="156"/>
    </row>
    <row r="12" spans="2:9" ht="14.1" customHeight="1" x14ac:dyDescent="0.15">
      <c r="B12" s="103"/>
      <c r="C12" s="9">
        <v>2</v>
      </c>
      <c r="D12" s="9">
        <v>2</v>
      </c>
      <c r="E12" s="9"/>
      <c r="F12" s="9"/>
      <c r="G12" s="9"/>
      <c r="H12" s="96">
        <f>C8*C12+D8*D12+E8*E12+F8*F12+G8*G12</f>
        <v>0</v>
      </c>
      <c r="I12" s="155"/>
    </row>
    <row r="13" spans="2:9" ht="14.1" customHeight="1" x14ac:dyDescent="0.15">
      <c r="B13" s="102" t="s">
        <v>35</v>
      </c>
      <c r="C13" s="8"/>
      <c r="D13" s="8"/>
      <c r="E13" s="8"/>
      <c r="F13" s="8"/>
      <c r="G13" s="8"/>
      <c r="H13" s="88"/>
      <c r="I13" s="156"/>
    </row>
    <row r="14" spans="2:9" ht="14.1" customHeight="1" x14ac:dyDescent="0.15">
      <c r="B14" s="103"/>
      <c r="C14" s="9">
        <v>1.5</v>
      </c>
      <c r="D14" s="18">
        <v>1.5</v>
      </c>
      <c r="E14" s="18">
        <v>1.5</v>
      </c>
      <c r="F14" s="18"/>
      <c r="G14" s="18"/>
      <c r="H14" s="96">
        <f>C8*C14+D8*D14+E8*E14+F8*F14+G8*G14</f>
        <v>0</v>
      </c>
      <c r="I14" s="155"/>
    </row>
    <row r="15" spans="2:9" ht="14.1" customHeight="1" x14ac:dyDescent="0.15">
      <c r="B15" s="102" t="s">
        <v>58</v>
      </c>
      <c r="C15" s="5"/>
      <c r="D15" s="5"/>
      <c r="E15" s="5"/>
      <c r="F15" s="5"/>
      <c r="G15" s="5"/>
      <c r="H15" s="92"/>
      <c r="I15" s="156"/>
    </row>
    <row r="16" spans="2:9" ht="14.1" customHeight="1" x14ac:dyDescent="0.15">
      <c r="B16" s="103"/>
      <c r="C16" s="9">
        <v>2</v>
      </c>
      <c r="D16" s="9">
        <v>3</v>
      </c>
      <c r="E16" s="9">
        <v>3</v>
      </c>
      <c r="F16" s="9">
        <v>2</v>
      </c>
      <c r="G16" s="9"/>
      <c r="H16" s="96">
        <f>C8*C16+D8*D16+E8*E16+F8*F16+G8*G16</f>
        <v>0</v>
      </c>
      <c r="I16" s="158"/>
    </row>
    <row r="17" spans="1:10" ht="14.1" customHeight="1" x14ac:dyDescent="0.15">
      <c r="B17" s="102" t="s">
        <v>36</v>
      </c>
      <c r="C17" s="5"/>
      <c r="D17" s="5"/>
      <c r="E17" s="5"/>
      <c r="F17" s="5"/>
      <c r="G17" s="5"/>
      <c r="H17" s="92"/>
      <c r="I17" s="156"/>
    </row>
    <row r="18" spans="1:10" ht="14.1" customHeight="1" x14ac:dyDescent="0.15">
      <c r="B18" s="103"/>
      <c r="C18" s="9">
        <v>2</v>
      </c>
      <c r="D18" s="9">
        <v>3</v>
      </c>
      <c r="E18" s="9">
        <v>3</v>
      </c>
      <c r="F18" s="9"/>
      <c r="G18" s="9"/>
      <c r="H18" s="96">
        <f>C8*C18+D8*D18+E8*E18+F8*F18+G8*G18</f>
        <v>0</v>
      </c>
      <c r="I18" s="158"/>
    </row>
    <row r="19" spans="1:10" ht="14.1" customHeight="1" x14ac:dyDescent="0.15">
      <c r="B19" s="102" t="s">
        <v>37</v>
      </c>
      <c r="C19" s="5"/>
      <c r="D19" s="5"/>
      <c r="E19" s="5"/>
      <c r="F19" s="5"/>
      <c r="G19" s="5"/>
      <c r="H19" s="92"/>
      <c r="I19" s="156"/>
    </row>
    <row r="20" spans="1:10" ht="14.1" customHeight="1" x14ac:dyDescent="0.15">
      <c r="B20" s="103"/>
      <c r="C20" s="9">
        <v>3</v>
      </c>
      <c r="D20" s="9">
        <v>4</v>
      </c>
      <c r="E20" s="9">
        <v>3</v>
      </c>
      <c r="F20" s="9">
        <v>3</v>
      </c>
      <c r="G20" s="9"/>
      <c r="H20" s="96">
        <f>C8*C20+D8*D20+E8*E20+F8*F20+G8*G20</f>
        <v>0</v>
      </c>
      <c r="I20" s="158"/>
    </row>
    <row r="21" spans="1:10" ht="14.1" customHeight="1" x14ac:dyDescent="0.15">
      <c r="B21" s="102" t="s">
        <v>38</v>
      </c>
      <c r="C21" s="5"/>
      <c r="D21" s="5"/>
      <c r="E21" s="5"/>
      <c r="F21" s="5"/>
      <c r="G21" s="5"/>
      <c r="H21" s="92"/>
      <c r="I21" s="156"/>
    </row>
    <row r="22" spans="1:10" ht="14.1" customHeight="1" x14ac:dyDescent="0.15">
      <c r="B22" s="103"/>
      <c r="C22" s="9">
        <v>1</v>
      </c>
      <c r="D22" s="9">
        <v>1</v>
      </c>
      <c r="E22" s="9">
        <v>1</v>
      </c>
      <c r="F22" s="9">
        <v>1</v>
      </c>
      <c r="G22" s="9"/>
      <c r="H22" s="96">
        <f>C8*C22+D8*D22+E8*E22+F8*F22+G8*G22</f>
        <v>0</v>
      </c>
      <c r="I22" s="158"/>
    </row>
    <row r="23" spans="1:10" ht="14.1" customHeight="1" x14ac:dyDescent="0.15">
      <c r="B23" s="102"/>
      <c r="C23" s="8"/>
      <c r="D23" s="8"/>
      <c r="E23" s="8"/>
      <c r="F23" s="5"/>
      <c r="G23" s="5"/>
      <c r="H23" s="88"/>
      <c r="I23" s="156"/>
    </row>
    <row r="24" spans="1:10" ht="14.1" customHeight="1" x14ac:dyDescent="0.15">
      <c r="B24" s="103" t="s">
        <v>55</v>
      </c>
      <c r="C24" s="6"/>
      <c r="D24" s="6"/>
      <c r="E24" s="6"/>
      <c r="F24" s="9"/>
      <c r="G24" s="9"/>
      <c r="H24" s="174">
        <f>SUM(H10:H22)</f>
        <v>0</v>
      </c>
      <c r="I24" s="155" t="s">
        <v>105</v>
      </c>
    </row>
    <row r="25" spans="1:10" ht="14.1" customHeight="1" x14ac:dyDescent="0.15">
      <c r="B25" s="102"/>
      <c r="C25" s="8"/>
      <c r="D25" s="8"/>
      <c r="E25" s="8"/>
      <c r="F25" s="5"/>
      <c r="G25" s="5"/>
      <c r="H25" s="88"/>
      <c r="I25" s="156"/>
    </row>
    <row r="26" spans="1:10" ht="14.1" customHeight="1" x14ac:dyDescent="0.15">
      <c r="B26" s="103" t="s">
        <v>54</v>
      </c>
      <c r="C26" s="8"/>
      <c r="D26" s="8"/>
      <c r="E26" s="8"/>
      <c r="F26" s="9"/>
      <c r="G26" s="9"/>
      <c r="H26" s="97">
        <f>ROUNDDOWN(H24*10%,0)</f>
        <v>0</v>
      </c>
      <c r="I26" s="155" t="s">
        <v>117</v>
      </c>
    </row>
    <row r="27" spans="1:10" ht="14.1" customHeight="1" x14ac:dyDescent="0.15">
      <c r="B27" s="102"/>
      <c r="C27" s="5"/>
      <c r="D27" s="5"/>
      <c r="E27" s="5"/>
      <c r="F27" s="5"/>
      <c r="G27" s="5"/>
      <c r="H27" s="92"/>
      <c r="I27" s="156"/>
    </row>
    <row r="28" spans="1:10" ht="14.1" customHeight="1" thickBot="1" x14ac:dyDescent="0.2">
      <c r="B28" s="104" t="s">
        <v>52</v>
      </c>
      <c r="C28" s="16"/>
      <c r="D28" s="16"/>
      <c r="E28" s="16"/>
      <c r="F28" s="90"/>
      <c r="G28" s="90"/>
      <c r="H28" s="91">
        <f>ROUNDDOWN(H24*5%,0)</f>
        <v>0</v>
      </c>
      <c r="I28" s="155" t="s">
        <v>118</v>
      </c>
    </row>
    <row r="29" spans="1:10" ht="14.1" customHeight="1" thickTop="1" x14ac:dyDescent="0.15">
      <c r="A29" s="89"/>
      <c r="B29" s="162"/>
      <c r="C29" s="8"/>
      <c r="D29" s="8"/>
      <c r="E29" s="8"/>
      <c r="F29" s="8"/>
      <c r="G29" s="8"/>
      <c r="H29" s="88"/>
      <c r="I29" s="161"/>
    </row>
    <row r="30" spans="1:10" ht="14.1" customHeight="1" thickBot="1" x14ac:dyDescent="0.2">
      <c r="A30" s="89"/>
      <c r="B30" s="163"/>
      <c r="C30" s="142">
        <f>SUM(C9:C28)</f>
        <v>12.5</v>
      </c>
      <c r="D30" s="142">
        <f>SUM(D9:D28)</f>
        <v>15.5</v>
      </c>
      <c r="E30" s="160">
        <f>SUM(E9:E28)</f>
        <v>13</v>
      </c>
      <c r="F30" s="160">
        <f>SUM(F9:F28)</f>
        <v>6</v>
      </c>
      <c r="G30" s="164">
        <f>SUM(G10:G28)</f>
        <v>0</v>
      </c>
      <c r="H30" s="165">
        <f>ROUNDDOWN(SUM(H23:H28),-1)</f>
        <v>0</v>
      </c>
      <c r="I30" s="143" t="s">
        <v>119</v>
      </c>
      <c r="J30" s="4"/>
    </row>
    <row r="31" spans="1:10" ht="12.75" thickTop="1" x14ac:dyDescent="0.15">
      <c r="I31" s="99"/>
    </row>
  </sheetData>
  <mergeCells count="2">
    <mergeCell ref="B5:B8"/>
    <mergeCell ref="B4:E4"/>
  </mergeCells>
  <phoneticPr fontId="2"/>
  <pageMargins left="0.81" right="0.75" top="1" bottom="0.27" header="0.51200000000000001" footer="0.34"/>
  <pageSetup paperSize="9" scale="95" pageOrder="overThenDown" orientation="landscape" r:id="rId1"/>
  <headerFooter alignWithMargins="0"/>
  <rowBreaks count="1" manualBreakCount="1">
    <brk id="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zoomScaleNormal="100" zoomScaleSheetLayoutView="100" workbookViewId="0">
      <selection activeCell="G36" sqref="G36"/>
    </sheetView>
  </sheetViews>
  <sheetFormatPr defaultRowHeight="12" x14ac:dyDescent="0.15"/>
  <cols>
    <col min="1" max="1" width="3.5" style="3" customWidth="1"/>
    <col min="2" max="2" width="31.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" style="3" customWidth="1"/>
    <col min="8" max="8" width="12.75" style="3" customWidth="1"/>
    <col min="9" max="9" width="24.125" style="3" bestFit="1" customWidth="1"/>
    <col min="10" max="16384" width="9" style="3"/>
  </cols>
  <sheetData>
    <row r="1" spans="2:9" ht="16.5" customHeight="1" x14ac:dyDescent="0.15">
      <c r="C1" s="15"/>
    </row>
    <row r="2" spans="2:9" ht="11.25" hidden="1" customHeight="1" x14ac:dyDescent="0.15">
      <c r="C2" s="15"/>
      <c r="H2" s="13"/>
    </row>
    <row r="3" spans="2:9" hidden="1" x14ac:dyDescent="0.15"/>
    <row r="4" spans="2:9" ht="21" customHeight="1" thickBot="1" x14ac:dyDescent="0.2">
      <c r="B4" s="256" t="s">
        <v>153</v>
      </c>
      <c r="C4" s="256"/>
      <c r="D4" s="256"/>
      <c r="E4" s="256"/>
      <c r="F4" s="4"/>
      <c r="G4" s="4"/>
      <c r="H4" s="75"/>
      <c r="I4" s="15" t="s">
        <v>74</v>
      </c>
    </row>
    <row r="5" spans="2:9" ht="9.75" customHeight="1" thickTop="1" x14ac:dyDescent="0.15">
      <c r="B5" s="268"/>
      <c r="C5" s="107"/>
      <c r="D5" s="107"/>
      <c r="E5" s="107"/>
      <c r="F5" s="107"/>
      <c r="G5" s="107"/>
      <c r="H5" s="153"/>
      <c r="I5" s="154"/>
    </row>
    <row r="6" spans="2:9" ht="12" customHeight="1" x14ac:dyDescent="0.15">
      <c r="B6" s="269"/>
      <c r="C6" s="2" t="s">
        <v>41</v>
      </c>
      <c r="D6" s="2" t="s">
        <v>42</v>
      </c>
      <c r="E6" s="2" t="s">
        <v>43</v>
      </c>
      <c r="F6" s="2" t="s">
        <v>44</v>
      </c>
      <c r="G6" s="2" t="s">
        <v>45</v>
      </c>
      <c r="H6" s="100" t="s">
        <v>2</v>
      </c>
      <c r="I6" s="155"/>
    </row>
    <row r="7" spans="2:9" ht="9.75" customHeight="1" x14ac:dyDescent="0.15">
      <c r="B7" s="269"/>
      <c r="C7" s="1"/>
      <c r="D7" s="8"/>
      <c r="E7" s="8"/>
      <c r="F7" s="8"/>
      <c r="G7" s="8"/>
      <c r="H7" s="93"/>
      <c r="I7" s="156"/>
    </row>
    <row r="8" spans="2:9" ht="14.25" customHeight="1" thickBot="1" x14ac:dyDescent="0.2">
      <c r="B8" s="270"/>
      <c r="C8" s="68">
        <f>代価表第１号!C8</f>
        <v>0</v>
      </c>
      <c r="D8" s="67">
        <f>代価表第１号!D8</f>
        <v>0</v>
      </c>
      <c r="E8" s="67">
        <f>代価表第１号!E8</f>
        <v>0</v>
      </c>
      <c r="F8" s="67">
        <f>代価表第１号!F8</f>
        <v>0</v>
      </c>
      <c r="G8" s="67">
        <f>代価表第１号!G8</f>
        <v>0</v>
      </c>
      <c r="H8" s="94"/>
      <c r="I8" s="157"/>
    </row>
    <row r="9" spans="2:9" ht="14.1" customHeight="1" thickTop="1" x14ac:dyDescent="0.15">
      <c r="B9" s="101" t="s">
        <v>63</v>
      </c>
      <c r="C9" s="5"/>
      <c r="D9" s="5"/>
      <c r="E9" s="5"/>
      <c r="F9" s="5"/>
      <c r="G9" s="5"/>
      <c r="H9" s="95"/>
      <c r="I9" s="161"/>
    </row>
    <row r="10" spans="2:9" ht="14.1" customHeight="1" x14ac:dyDescent="0.15">
      <c r="B10" s="101"/>
      <c r="C10" s="6">
        <v>0.5</v>
      </c>
      <c r="D10" s="6">
        <v>0.5</v>
      </c>
      <c r="E10" s="21"/>
      <c r="F10" s="21"/>
      <c r="G10" s="21"/>
      <c r="H10" s="96">
        <f>C8*C10+D8*D10+E8*E10+F8*F10+G8*G10</f>
        <v>0</v>
      </c>
      <c r="I10" s="155"/>
    </row>
    <row r="11" spans="2:9" ht="14.1" customHeight="1" x14ac:dyDescent="0.15">
      <c r="B11" s="102" t="s">
        <v>62</v>
      </c>
      <c r="C11" s="5"/>
      <c r="D11" s="5"/>
      <c r="E11" s="5"/>
      <c r="F11" s="5"/>
      <c r="G11" s="5"/>
      <c r="H11" s="92"/>
      <c r="I11" s="156"/>
    </row>
    <row r="12" spans="2:9" ht="14.1" customHeight="1" x14ac:dyDescent="0.15">
      <c r="B12" s="103"/>
      <c r="C12" s="231">
        <v>0.5</v>
      </c>
      <c r="D12" s="231"/>
      <c r="E12" s="231">
        <v>0.5</v>
      </c>
      <c r="F12" s="231"/>
      <c r="G12" s="231"/>
      <c r="H12" s="208">
        <f>C8*C12+D8*D12+E8*E12+F8*F12+G8*G12</f>
        <v>0</v>
      </c>
      <c r="I12" s="232" t="s">
        <v>154</v>
      </c>
    </row>
    <row r="13" spans="2:9" ht="14.1" customHeight="1" x14ac:dyDescent="0.15">
      <c r="B13" s="102" t="s">
        <v>61</v>
      </c>
      <c r="C13" s="8"/>
      <c r="D13" s="8"/>
      <c r="E13" s="8"/>
      <c r="F13" s="8"/>
      <c r="G13" s="8"/>
      <c r="H13" s="88"/>
      <c r="I13" s="156"/>
    </row>
    <row r="14" spans="2:9" ht="14.1" customHeight="1" x14ac:dyDescent="0.15">
      <c r="B14" s="103"/>
      <c r="C14" s="6">
        <v>0.5</v>
      </c>
      <c r="D14" s="6">
        <v>0.5</v>
      </c>
      <c r="E14" s="18"/>
      <c r="F14" s="18"/>
      <c r="G14" s="18"/>
      <c r="H14" s="96">
        <f>C8*C14+D8*D14+E8*E14+F8*F14+G8*G14</f>
        <v>0</v>
      </c>
      <c r="I14" s="155"/>
    </row>
    <row r="15" spans="2:9" ht="14.1" customHeight="1" x14ac:dyDescent="0.15">
      <c r="B15" s="102"/>
      <c r="C15" s="8"/>
      <c r="D15" s="8"/>
      <c r="E15" s="5"/>
      <c r="F15" s="5"/>
      <c r="G15" s="5"/>
      <c r="H15" s="88"/>
      <c r="I15" s="156"/>
    </row>
    <row r="16" spans="2:9" ht="14.1" customHeight="1" thickBot="1" x14ac:dyDescent="0.2">
      <c r="B16" s="159" t="s">
        <v>55</v>
      </c>
      <c r="C16" s="142"/>
      <c r="D16" s="142"/>
      <c r="E16" s="142"/>
      <c r="F16" s="160"/>
      <c r="G16" s="160"/>
      <c r="H16" s="175">
        <f>SUM(H10:H14)</f>
        <v>0</v>
      </c>
      <c r="I16" s="143"/>
    </row>
    <row r="17" ht="12.75" thickTop="1" x14ac:dyDescent="0.15"/>
  </sheetData>
  <mergeCells count="2">
    <mergeCell ref="B4:E4"/>
    <mergeCell ref="B5:B8"/>
  </mergeCells>
  <phoneticPr fontId="2"/>
  <pageMargins left="0.81" right="0.75" top="1" bottom="0.27" header="0.51200000000000001" footer="0.34"/>
  <pageSetup paperSize="9" scale="95" pageOrder="overThenDown" orientation="landscape" r:id="rId1"/>
  <headerFooter alignWithMargins="0"/>
  <rowBreaks count="1" manualBreakCount="1">
    <brk id="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あたま</vt:lpstr>
      <vt:lpstr>総括表</vt:lpstr>
      <vt:lpstr>内訳書（測量）</vt:lpstr>
      <vt:lpstr>内訳書（補償）</vt:lpstr>
      <vt:lpstr>代価表第１号</vt:lpstr>
      <vt:lpstr>代価表第２号</vt:lpstr>
      <vt:lpstr>代価表第３号</vt:lpstr>
      <vt:lpstr>代価表第４号</vt:lpstr>
      <vt:lpstr>代価表第５号</vt:lpstr>
      <vt:lpstr>代価表第６号</vt:lpstr>
      <vt:lpstr>総括表!Print_Area</vt:lpstr>
      <vt:lpstr>代価表第１号!Print_Area</vt:lpstr>
      <vt:lpstr>代価表第２号!Print_Area</vt:lpstr>
      <vt:lpstr>代価表第３号!Print_Area</vt:lpstr>
      <vt:lpstr>代価表第４号!Print_Area</vt:lpstr>
      <vt:lpstr>代価表第５号!Print_Area</vt:lpstr>
      <vt:lpstr>代価表第６号!Print_Area</vt:lpstr>
      <vt:lpstr>'内訳書（測量）'!Print_Area</vt:lpstr>
      <vt:lpstr>'内訳書（補償）'!Print_Area</vt:lpstr>
    </vt:vector>
  </TitlesOfParts>
  <Company>アサヒコンサルタント株式会社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 営業</dc:creator>
  <cp:lastModifiedBy>鳥取県</cp:lastModifiedBy>
  <cp:lastPrinted>2023-09-07T01:12:35Z</cp:lastPrinted>
  <dcterms:created xsi:type="dcterms:W3CDTF">1998-09-10T08:50:35Z</dcterms:created>
  <dcterms:modified xsi:type="dcterms:W3CDTF">2023-09-14T04:51:53Z</dcterms:modified>
</cp:coreProperties>
</file>