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290" activeTab="0"/>
  </bookViews>
  <sheets>
    <sheet name="総覧" sheetId="1" r:id="rId1"/>
  </sheets>
  <definedNames>
    <definedName name="_xlnm.Print_Area" localSheetId="0">'総覧'!$B$1:$AM$38</definedName>
    <definedName name="_xlnm.Print_Titles" localSheetId="0">'総覧'!$B:$C</definedName>
  </definedNames>
  <calcPr fullCalcOnLoad="1"/>
</workbook>
</file>

<file path=xl/sharedStrings.xml><?xml version="1.0" encoding="utf-8"?>
<sst xmlns="http://schemas.openxmlformats.org/spreadsheetml/2006/main" count="97" uniqueCount="71">
  <si>
    <t>周産期死亡</t>
  </si>
  <si>
    <t>自　然</t>
  </si>
  <si>
    <t>人　工</t>
  </si>
  <si>
    <t>総　数</t>
  </si>
  <si>
    <t>22週以後</t>
  </si>
  <si>
    <t>早期新生児</t>
  </si>
  <si>
    <t>岩美郡　　</t>
  </si>
  <si>
    <t>八頭郡</t>
  </si>
  <si>
    <t>東伯郡</t>
  </si>
  <si>
    <t>西伯郡</t>
  </si>
  <si>
    <t>日野郡</t>
  </si>
  <si>
    <t>男</t>
  </si>
  <si>
    <t>女</t>
  </si>
  <si>
    <t>出生性比（女百対男）</t>
  </si>
  <si>
    <t>出生率</t>
  </si>
  <si>
    <t>（人口千対）</t>
  </si>
  <si>
    <t>死亡率</t>
  </si>
  <si>
    <t>自然増加</t>
  </si>
  <si>
    <t>実数</t>
  </si>
  <si>
    <t>自然増加率</t>
  </si>
  <si>
    <t>実数</t>
  </si>
  <si>
    <t>（出生千対）</t>
  </si>
  <si>
    <t>乳児死亡率</t>
  </si>
  <si>
    <t>新生児死亡</t>
  </si>
  <si>
    <t>乳児死亡（死亡の再掲）</t>
  </si>
  <si>
    <t>新生児死亡率</t>
  </si>
  <si>
    <t>総数</t>
  </si>
  <si>
    <t>死産率（出産千対）</t>
  </si>
  <si>
    <t>婚姻率</t>
  </si>
  <si>
    <t>離婚率</t>
  </si>
  <si>
    <t>八頭町</t>
  </si>
  <si>
    <t>北栄町</t>
  </si>
  <si>
    <t>伯耆町</t>
  </si>
  <si>
    <t>大山町</t>
  </si>
  <si>
    <t>日南町　　　</t>
  </si>
  <si>
    <t>日野町　　　</t>
  </si>
  <si>
    <t>江府町　　　</t>
  </si>
  <si>
    <t>鳥取市</t>
  </si>
  <si>
    <t>米子市</t>
  </si>
  <si>
    <t>倉吉市</t>
  </si>
  <si>
    <t>件数</t>
  </si>
  <si>
    <t>保健所</t>
  </si>
  <si>
    <t>市町村</t>
  </si>
  <si>
    <t>出生</t>
  </si>
  <si>
    <t>死亡</t>
  </si>
  <si>
    <t>死産</t>
  </si>
  <si>
    <t>婚姻</t>
  </si>
  <si>
    <t>離婚</t>
  </si>
  <si>
    <t>件数</t>
  </si>
  <si>
    <t>境港市　　　　　　　　　</t>
  </si>
  <si>
    <t>岩美町　　　</t>
  </si>
  <si>
    <t>若桜町　　　</t>
  </si>
  <si>
    <t>智頭町　　　</t>
  </si>
  <si>
    <t>三朝町　　　</t>
  </si>
  <si>
    <t>湯梨浜町</t>
  </si>
  <si>
    <t>琴浦町</t>
  </si>
  <si>
    <t>日吉津村　　</t>
  </si>
  <si>
    <t>南部町　　　</t>
  </si>
  <si>
    <t>鳥取</t>
  </si>
  <si>
    <t>倉吉</t>
  </si>
  <si>
    <t>米子　　　　　　　　　</t>
  </si>
  <si>
    <t>日野　　　　　　　　　</t>
  </si>
  <si>
    <t>周産期死亡率</t>
  </si>
  <si>
    <t>合計特殊出生率</t>
  </si>
  <si>
    <t>県計</t>
  </si>
  <si>
    <t>第3表</t>
  </si>
  <si>
    <t>人口</t>
  </si>
  <si>
    <t>　　平成20年　人口動態総覧、実数・率  （市町村・保健所別）</t>
  </si>
  <si>
    <t>注：１）本表の各項目の実数は、「平成20年人口動態統計」（厚生労働省）中巻所収「総覧　第２表　人口動態総覧，都道府県；保健所・市区町村別」掲載の鳥取県内各市町村の数値を、平成20年１０月１日現在の市町村、保健所管内単位で集計したものである。</t>
  </si>
  <si>
    <t>注：２）各項目の率の算出方法については凡例を参照のこと。なお人口千対の値を求めるに当たっては、資料１の人口を用いた。このため、第２表の平成20年の各項目のうち、人口千対の率と本表の値が一致しないことがある。</t>
  </si>
  <si>
    <t>注：３）各市町村の合計特殊出生率については、厚生労働省から交付された平成20年人口動態調査結果を基に、鳥取県福祉保健部福祉保健課が算出したものである。ただし、県計の値については、『平成20年人口動態統計』（厚生労働省）によった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</si>
</sst>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  <numFmt numFmtId="178" formatCode="#,##0_ "/>
    <numFmt numFmtId="179" formatCode="#,##0_);[Red]\(#,##0\)"/>
    <numFmt numFmtId="180" formatCode="#,##0.0_ "/>
    <numFmt numFmtId="181" formatCode="#,##0.0_);[Red]\(#,##0.0\)"/>
    <numFmt numFmtId="182" formatCode="#,##0.0;&quot;△ &quot;#,##0.0"/>
    <numFmt numFmtId="183" formatCode="#,##0.00_ "/>
    <numFmt numFmtId="184" formatCode="#,##0.00_);[Red]\(#,##0.00\)"/>
    <numFmt numFmtId="185" formatCode="0.00_);[Red]\(0.00\)"/>
    <numFmt numFmtId="186" formatCode="0.00;&quot;△ &quot;0.00"/>
    <numFmt numFmtId="187" formatCode="0.0_ "/>
    <numFmt numFmtId="188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double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80" fontId="2" fillId="2" borderId="4" xfId="0" applyNumberFormat="1" applyFont="1" applyFill="1" applyBorder="1" applyAlignment="1">
      <alignment vertical="center"/>
    </xf>
    <xf numFmtId="180" fontId="2" fillId="2" borderId="5" xfId="0" applyNumberFormat="1" applyFont="1" applyFill="1" applyBorder="1" applyAlignment="1">
      <alignment vertical="center"/>
    </xf>
    <xf numFmtId="41" fontId="2" fillId="2" borderId="6" xfId="0" applyNumberFormat="1" applyFont="1" applyFill="1" applyBorder="1" applyAlignment="1">
      <alignment vertical="center"/>
    </xf>
    <xf numFmtId="41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41" fontId="2" fillId="2" borderId="11" xfId="0" applyNumberFormat="1" applyFont="1" applyFill="1" applyBorder="1" applyAlignment="1">
      <alignment vertical="center"/>
    </xf>
    <xf numFmtId="41" fontId="2" fillId="2" borderId="12" xfId="0" applyNumberFormat="1" applyFont="1" applyFill="1" applyBorder="1" applyAlignment="1">
      <alignment vertical="center"/>
    </xf>
    <xf numFmtId="180" fontId="2" fillId="2" borderId="10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180" fontId="2" fillId="2" borderId="14" xfId="0" applyNumberFormat="1" applyFont="1" applyFill="1" applyBorder="1" applyAlignment="1">
      <alignment vertical="center"/>
    </xf>
    <xf numFmtId="41" fontId="2" fillId="2" borderId="14" xfId="0" applyNumberFormat="1" applyFont="1" applyFill="1" applyBorder="1" applyAlignment="1">
      <alignment vertical="center"/>
    </xf>
    <xf numFmtId="180" fontId="2" fillId="2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41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1" fontId="2" fillId="2" borderId="18" xfId="0" applyNumberFormat="1" applyFont="1" applyFill="1" applyBorder="1" applyAlignment="1">
      <alignment vertical="center"/>
    </xf>
    <xf numFmtId="41" fontId="2" fillId="2" borderId="19" xfId="0" applyNumberFormat="1" applyFont="1" applyFill="1" applyBorder="1" applyAlignment="1">
      <alignment vertical="center"/>
    </xf>
    <xf numFmtId="41" fontId="2" fillId="2" borderId="20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distributed" vertical="center" shrinkToFit="1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41" fontId="2" fillId="2" borderId="27" xfId="0" applyNumberFormat="1" applyFont="1" applyFill="1" applyBorder="1" applyAlignment="1">
      <alignment vertical="center"/>
    </xf>
    <xf numFmtId="41" fontId="2" fillId="2" borderId="28" xfId="0" applyNumberFormat="1" applyFont="1" applyFill="1" applyBorder="1" applyAlignment="1">
      <alignment vertical="center"/>
    </xf>
    <xf numFmtId="176" fontId="2" fillId="2" borderId="29" xfId="0" applyNumberFormat="1" applyFont="1" applyFill="1" applyBorder="1" applyAlignment="1">
      <alignment vertical="center"/>
    </xf>
    <xf numFmtId="176" fontId="2" fillId="2" borderId="12" xfId="0" applyNumberFormat="1" applyFont="1" applyFill="1" applyBorder="1" applyAlignment="1">
      <alignment vertical="center"/>
    </xf>
    <xf numFmtId="176" fontId="2" fillId="2" borderId="28" xfId="0" applyNumberFormat="1" applyFont="1" applyFill="1" applyBorder="1" applyAlignment="1">
      <alignment vertical="center"/>
    </xf>
    <xf numFmtId="180" fontId="2" fillId="2" borderId="30" xfId="0" applyNumberFormat="1" applyFont="1" applyFill="1" applyBorder="1" applyAlignment="1">
      <alignment vertical="center"/>
    </xf>
    <xf numFmtId="180" fontId="2" fillId="2" borderId="31" xfId="0" applyNumberFormat="1" applyFont="1" applyFill="1" applyBorder="1" applyAlignment="1">
      <alignment vertical="center"/>
    </xf>
    <xf numFmtId="180" fontId="2" fillId="2" borderId="32" xfId="0" applyNumberFormat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2" fillId="2" borderId="33" xfId="0" applyNumberFormat="1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41" fontId="2" fillId="2" borderId="36" xfId="0" applyNumberFormat="1" applyFont="1" applyFill="1" applyBorder="1" applyAlignment="1">
      <alignment vertical="center"/>
    </xf>
    <xf numFmtId="41" fontId="2" fillId="2" borderId="37" xfId="0" applyNumberFormat="1" applyFont="1" applyFill="1" applyBorder="1" applyAlignment="1">
      <alignment vertical="center"/>
    </xf>
    <xf numFmtId="41" fontId="2" fillId="2" borderId="13" xfId="0" applyNumberFormat="1" applyFont="1" applyFill="1" applyBorder="1" applyAlignment="1">
      <alignment vertical="center"/>
    </xf>
    <xf numFmtId="41" fontId="2" fillId="2" borderId="38" xfId="0" applyNumberFormat="1" applyFont="1" applyFill="1" applyBorder="1" applyAlignment="1">
      <alignment vertical="center"/>
    </xf>
    <xf numFmtId="180" fontId="2" fillId="2" borderId="8" xfId="0" applyNumberFormat="1" applyFont="1" applyFill="1" applyBorder="1" applyAlignment="1">
      <alignment vertical="center"/>
    </xf>
    <xf numFmtId="176" fontId="2" fillId="2" borderId="36" xfId="0" applyNumberFormat="1" applyFont="1" applyFill="1" applyBorder="1" applyAlignment="1">
      <alignment vertical="center"/>
    </xf>
    <xf numFmtId="180" fontId="2" fillId="2" borderId="39" xfId="0" applyNumberFormat="1" applyFont="1" applyFill="1" applyBorder="1" applyAlignment="1">
      <alignment vertical="center"/>
    </xf>
    <xf numFmtId="180" fontId="2" fillId="2" borderId="13" xfId="0" applyNumberFormat="1" applyFont="1" applyFill="1" applyBorder="1" applyAlignment="1">
      <alignment vertical="center"/>
    </xf>
    <xf numFmtId="41" fontId="2" fillId="2" borderId="40" xfId="0" applyNumberFormat="1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184" fontId="2" fillId="2" borderId="14" xfId="0" applyNumberFormat="1" applyFont="1" applyFill="1" applyBorder="1" applyAlignment="1">
      <alignment vertical="center"/>
    </xf>
    <xf numFmtId="184" fontId="2" fillId="2" borderId="15" xfId="0" applyNumberFormat="1" applyFont="1" applyFill="1" applyBorder="1" applyAlignment="1">
      <alignment vertical="center"/>
    </xf>
    <xf numFmtId="184" fontId="2" fillId="2" borderId="13" xfId="0" applyNumberFormat="1" applyFont="1" applyFill="1" applyBorder="1" applyAlignment="1">
      <alignment vertical="center"/>
    </xf>
    <xf numFmtId="184" fontId="2" fillId="2" borderId="9" xfId="0" applyNumberFormat="1" applyFont="1" applyFill="1" applyBorder="1" applyAlignment="1">
      <alignment vertical="center"/>
    </xf>
    <xf numFmtId="186" fontId="3" fillId="2" borderId="0" xfId="0" applyNumberFormat="1" applyFont="1" applyFill="1" applyAlignment="1">
      <alignment vertical="center"/>
    </xf>
    <xf numFmtId="186" fontId="2" fillId="2" borderId="0" xfId="0" applyNumberFormat="1" applyFont="1" applyFill="1" applyAlignment="1">
      <alignment vertical="center"/>
    </xf>
    <xf numFmtId="186" fontId="2" fillId="2" borderId="13" xfId="0" applyNumberFormat="1" applyFont="1" applyFill="1" applyBorder="1" applyAlignment="1">
      <alignment horizontal="center" vertical="center"/>
    </xf>
    <xf numFmtId="186" fontId="2" fillId="2" borderId="2" xfId="0" applyNumberFormat="1" applyFont="1" applyFill="1" applyBorder="1" applyAlignment="1">
      <alignment horizontal="center" vertical="center"/>
    </xf>
    <xf numFmtId="186" fontId="2" fillId="2" borderId="14" xfId="0" applyNumberFormat="1" applyFont="1" applyFill="1" applyBorder="1" applyAlignment="1">
      <alignment vertical="center"/>
    </xf>
    <xf numFmtId="186" fontId="2" fillId="2" borderId="15" xfId="0" applyNumberFormat="1" applyFont="1" applyFill="1" applyBorder="1" applyAlignment="1">
      <alignment vertical="center"/>
    </xf>
    <xf numFmtId="186" fontId="2" fillId="2" borderId="13" xfId="0" applyNumberFormat="1" applyFont="1" applyFill="1" applyBorder="1" applyAlignment="1">
      <alignment vertical="center"/>
    </xf>
    <xf numFmtId="186" fontId="2" fillId="2" borderId="9" xfId="0" applyNumberFormat="1" applyFont="1" applyFill="1" applyBorder="1" applyAlignment="1">
      <alignment vertical="center"/>
    </xf>
    <xf numFmtId="186" fontId="4" fillId="2" borderId="0" xfId="0" applyNumberFormat="1" applyFont="1" applyFill="1" applyAlignment="1">
      <alignment vertical="center"/>
    </xf>
    <xf numFmtId="186" fontId="0" fillId="2" borderId="0" xfId="0" applyNumberFormat="1" applyFill="1" applyAlignment="1">
      <alignment vertical="center"/>
    </xf>
    <xf numFmtId="187" fontId="3" fillId="2" borderId="0" xfId="0" applyNumberFormat="1" applyFont="1" applyFill="1" applyAlignment="1">
      <alignment vertical="center"/>
    </xf>
    <xf numFmtId="187" fontId="2" fillId="2" borderId="0" xfId="0" applyNumberFormat="1" applyFont="1" applyFill="1" applyAlignment="1">
      <alignment vertical="center"/>
    </xf>
    <xf numFmtId="187" fontId="2" fillId="2" borderId="8" xfId="0" applyNumberFormat="1" applyFont="1" applyFill="1" applyBorder="1" applyAlignment="1">
      <alignment horizontal="center" vertical="center"/>
    </xf>
    <xf numFmtId="187" fontId="2" fillId="2" borderId="42" xfId="0" applyNumberFormat="1" applyFont="1" applyFill="1" applyBorder="1" applyAlignment="1">
      <alignment horizontal="center" vertical="center"/>
    </xf>
    <xf numFmtId="187" fontId="2" fillId="2" borderId="27" xfId="0" applyNumberFormat="1" applyFont="1" applyFill="1" applyBorder="1" applyAlignment="1">
      <alignment vertical="center"/>
    </xf>
    <xf numFmtId="187" fontId="2" fillId="2" borderId="10" xfId="0" applyNumberFormat="1" applyFont="1" applyFill="1" applyBorder="1" applyAlignment="1">
      <alignment vertical="center"/>
    </xf>
    <xf numFmtId="187" fontId="2" fillId="2" borderId="8" xfId="0" applyNumberFormat="1" applyFont="1" applyFill="1" applyBorder="1" applyAlignment="1">
      <alignment vertical="center"/>
    </xf>
    <xf numFmtId="187" fontId="2" fillId="2" borderId="9" xfId="0" applyNumberFormat="1" applyFont="1" applyFill="1" applyBorder="1" applyAlignment="1">
      <alignment vertical="center"/>
    </xf>
    <xf numFmtId="187" fontId="4" fillId="2" borderId="0" xfId="0" applyNumberFormat="1" applyFont="1" applyFill="1" applyAlignment="1">
      <alignment vertical="center"/>
    </xf>
    <xf numFmtId="187" fontId="0" fillId="2" borderId="0" xfId="0" applyNumberFormat="1" applyFill="1" applyAlignment="1">
      <alignment vertical="center"/>
    </xf>
    <xf numFmtId="188" fontId="3" fillId="2" borderId="0" xfId="0" applyNumberFormat="1" applyFont="1" applyFill="1" applyAlignment="1">
      <alignment vertical="center"/>
    </xf>
    <xf numFmtId="188" fontId="2" fillId="2" borderId="0" xfId="0" applyNumberFormat="1" applyFont="1" applyFill="1" applyAlignment="1">
      <alignment vertical="center"/>
    </xf>
    <xf numFmtId="188" fontId="2" fillId="2" borderId="8" xfId="0" applyNumberFormat="1" applyFont="1" applyFill="1" applyBorder="1" applyAlignment="1">
      <alignment horizontal="center" vertical="center"/>
    </xf>
    <xf numFmtId="188" fontId="2" fillId="2" borderId="43" xfId="0" applyNumberFormat="1" applyFont="1" applyFill="1" applyBorder="1" applyAlignment="1">
      <alignment horizontal="center" vertical="center"/>
    </xf>
    <xf numFmtId="188" fontId="2" fillId="2" borderId="9" xfId="0" applyNumberFormat="1" applyFont="1" applyFill="1" applyBorder="1" applyAlignment="1">
      <alignment horizontal="right" vertical="center"/>
    </xf>
    <xf numFmtId="188" fontId="2" fillId="2" borderId="10" xfId="0" applyNumberFormat="1" applyFont="1" applyFill="1" applyBorder="1" applyAlignment="1">
      <alignment horizontal="right" vertical="center"/>
    </xf>
    <xf numFmtId="188" fontId="2" fillId="2" borderId="8" xfId="0" applyNumberFormat="1" applyFont="1" applyFill="1" applyBorder="1" applyAlignment="1">
      <alignment horizontal="right" vertical="center"/>
    </xf>
    <xf numFmtId="188" fontId="4" fillId="2" borderId="0" xfId="0" applyNumberFormat="1" applyFont="1" applyFill="1" applyAlignment="1">
      <alignment vertical="center"/>
    </xf>
    <xf numFmtId="188" fontId="0" fillId="2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1" fontId="2" fillId="0" borderId="46" xfId="0" applyNumberFormat="1" applyFont="1" applyFill="1" applyBorder="1" applyAlignment="1">
      <alignment vertical="center"/>
    </xf>
    <xf numFmtId="41" fontId="2" fillId="0" borderId="6" xfId="0" applyNumberFormat="1" applyFont="1" applyFill="1" applyBorder="1" applyAlignment="1">
      <alignment vertical="center"/>
    </xf>
    <xf numFmtId="41" fontId="2" fillId="0" borderId="47" xfId="0" applyNumberFormat="1" applyFont="1" applyFill="1" applyBorder="1" applyAlignment="1">
      <alignment vertical="center"/>
    </xf>
    <xf numFmtId="41" fontId="2" fillId="0" borderId="7" xfId="0" applyNumberFormat="1" applyFont="1" applyFill="1" applyBorder="1" applyAlignment="1">
      <alignment vertical="center"/>
    </xf>
    <xf numFmtId="41" fontId="2" fillId="0" borderId="48" xfId="0" applyNumberFormat="1" applyFont="1" applyFill="1" applyBorder="1" applyAlignment="1">
      <alignment vertical="center"/>
    </xf>
    <xf numFmtId="41" fontId="2" fillId="0" borderId="3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50" xfId="0" applyNumberFormat="1" applyFont="1" applyFill="1" applyBorder="1" applyAlignment="1">
      <alignment vertical="center"/>
    </xf>
    <xf numFmtId="181" fontId="2" fillId="0" borderId="51" xfId="0" applyNumberFormat="1" applyFont="1" applyFill="1" applyBorder="1" applyAlignment="1">
      <alignment vertical="center"/>
    </xf>
    <xf numFmtId="181" fontId="2" fillId="0" borderId="52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181" fontId="2" fillId="0" borderId="5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181" fontId="2" fillId="0" borderId="39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181" fontId="2" fillId="0" borderId="4" xfId="0" applyNumberFormat="1" applyFont="1" applyFill="1" applyBorder="1" applyAlignment="1">
      <alignment vertical="center"/>
    </xf>
    <xf numFmtId="181" fontId="2" fillId="0" borderId="9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180" fontId="2" fillId="0" borderId="52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38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>
      <alignment vertical="center"/>
    </xf>
    <xf numFmtId="180" fontId="2" fillId="0" borderId="9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1" fontId="2" fillId="0" borderId="53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54" xfId="0" applyNumberFormat="1" applyFont="1" applyFill="1" applyBorder="1" applyAlignment="1">
      <alignment vertical="center"/>
    </xf>
    <xf numFmtId="180" fontId="2" fillId="2" borderId="55" xfId="0" applyNumberFormat="1" applyFont="1" applyFill="1" applyBorder="1" applyAlignment="1">
      <alignment vertical="center"/>
    </xf>
    <xf numFmtId="180" fontId="2" fillId="2" borderId="56" xfId="0" applyNumberFormat="1" applyFont="1" applyFill="1" applyBorder="1" applyAlignment="1">
      <alignment vertical="center"/>
    </xf>
    <xf numFmtId="180" fontId="2" fillId="2" borderId="57" xfId="0" applyNumberFormat="1" applyFont="1" applyFill="1" applyBorder="1" applyAlignment="1">
      <alignment vertical="center"/>
    </xf>
    <xf numFmtId="41" fontId="2" fillId="2" borderId="57" xfId="0" applyNumberFormat="1" applyFont="1" applyFill="1" applyBorder="1" applyAlignment="1">
      <alignment vertical="center"/>
    </xf>
    <xf numFmtId="180" fontId="2" fillId="2" borderId="58" xfId="0" applyNumberFormat="1" applyFont="1" applyFill="1" applyBorder="1" applyAlignment="1">
      <alignment vertical="center"/>
    </xf>
    <xf numFmtId="180" fontId="2" fillId="2" borderId="59" xfId="0" applyNumberFormat="1" applyFont="1" applyFill="1" applyBorder="1" applyAlignment="1">
      <alignment vertical="center"/>
    </xf>
    <xf numFmtId="41" fontId="2" fillId="2" borderId="58" xfId="0" applyNumberFormat="1" applyFont="1" applyFill="1" applyBorder="1" applyAlignment="1">
      <alignment vertical="center"/>
    </xf>
    <xf numFmtId="41" fontId="2" fillId="2" borderId="4" xfId="0" applyNumberFormat="1" applyFont="1" applyFill="1" applyBorder="1" applyAlignment="1">
      <alignment vertical="center"/>
    </xf>
    <xf numFmtId="41" fontId="2" fillId="2" borderId="60" xfId="0" applyNumberFormat="1" applyFont="1" applyFill="1" applyBorder="1" applyAlignment="1">
      <alignment vertical="center"/>
    </xf>
    <xf numFmtId="41" fontId="2" fillId="2" borderId="59" xfId="0" applyNumberFormat="1" applyFont="1" applyFill="1" applyBorder="1" applyAlignment="1">
      <alignment vertical="center"/>
    </xf>
    <xf numFmtId="180" fontId="2" fillId="2" borderId="61" xfId="0" applyNumberFormat="1" applyFont="1" applyFill="1" applyBorder="1" applyAlignment="1">
      <alignment vertical="center"/>
    </xf>
    <xf numFmtId="41" fontId="2" fillId="2" borderId="62" xfId="0" applyNumberFormat="1" applyFont="1" applyFill="1" applyBorder="1" applyAlignment="1">
      <alignment vertical="center"/>
    </xf>
    <xf numFmtId="183" fontId="2" fillId="0" borderId="41" xfId="0" applyNumberFormat="1" applyFont="1" applyFill="1" applyBorder="1" applyAlignment="1">
      <alignment vertical="center"/>
    </xf>
    <xf numFmtId="183" fontId="2" fillId="0" borderId="25" xfId="0" applyNumberFormat="1" applyFont="1" applyFill="1" applyBorder="1" applyAlignment="1">
      <alignment vertical="center"/>
    </xf>
    <xf numFmtId="183" fontId="2" fillId="0" borderId="35" xfId="0" applyNumberFormat="1" applyFont="1" applyFill="1" applyBorder="1" applyAlignment="1">
      <alignment vertical="center"/>
    </xf>
    <xf numFmtId="183" fontId="2" fillId="0" borderId="34" xfId="0" applyNumberFormat="1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vertical="center" wrapText="1"/>
    </xf>
    <xf numFmtId="0" fontId="2" fillId="2" borderId="77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horizontal="distributed" vertical="center"/>
    </xf>
    <xf numFmtId="0" fontId="2" fillId="2" borderId="78" xfId="0" applyFont="1" applyFill="1" applyBorder="1" applyAlignment="1">
      <alignment horizontal="distributed" vertical="center"/>
    </xf>
    <xf numFmtId="0" fontId="2" fillId="2" borderId="73" xfId="0" applyFont="1" applyFill="1" applyBorder="1" applyAlignment="1">
      <alignment horizontal="distributed" vertical="center"/>
    </xf>
    <xf numFmtId="0" fontId="2" fillId="2" borderId="74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showGridLines="0" tabSelected="1" workbookViewId="0" topLeftCell="A1">
      <pane xSplit="3" topLeftCell="I1" activePane="topRight" state="frozen"/>
      <selection pane="topLeft" activeCell="A1" sqref="A1"/>
      <selection pane="topRight" activeCell="N7" sqref="N7"/>
    </sheetView>
  </sheetViews>
  <sheetFormatPr defaultColWidth="9.00390625" defaultRowHeight="13.5"/>
  <cols>
    <col min="1" max="1" width="9.375" style="1" customWidth="1"/>
    <col min="2" max="2" width="3.375" style="1" customWidth="1"/>
    <col min="3" max="3" width="12.50390625" style="1" customWidth="1"/>
    <col min="4" max="4" width="8.625" style="106" customWidth="1"/>
    <col min="5" max="5" width="8.00390625" style="106" customWidth="1"/>
    <col min="6" max="6" width="8.50390625" style="106" customWidth="1"/>
    <col min="7" max="7" width="12.00390625" style="106" customWidth="1"/>
    <col min="8" max="8" width="10.875" style="106" customWidth="1"/>
    <col min="9" max="9" width="8.625" style="1" customWidth="1"/>
    <col min="10" max="10" width="8.625" style="106" customWidth="1"/>
    <col min="11" max="11" width="8.875" style="106" customWidth="1"/>
    <col min="12" max="12" width="12.00390625" style="106" customWidth="1"/>
    <col min="13" max="13" width="9.625" style="1" customWidth="1"/>
    <col min="14" max="14" width="11.875" style="75" customWidth="1"/>
    <col min="15" max="15" width="8.50390625" style="106" customWidth="1"/>
    <col min="16" max="17" width="4.25390625" style="106" customWidth="1"/>
    <col min="18" max="18" width="12.00390625" style="94" customWidth="1"/>
    <col min="19" max="19" width="6.875" style="1" customWidth="1"/>
    <col min="20" max="20" width="4.50390625" style="1" customWidth="1"/>
    <col min="21" max="21" width="4.625" style="1" customWidth="1"/>
    <col min="22" max="22" width="12.375" style="1" customWidth="1"/>
    <col min="23" max="24" width="6.75390625" style="1" customWidth="1"/>
    <col min="25" max="25" width="6.625" style="1" customWidth="1"/>
    <col min="26" max="26" width="7.625" style="1" customWidth="1"/>
    <col min="27" max="28" width="9.00390625" style="1" customWidth="1"/>
    <col min="29" max="29" width="9.125" style="1" customWidth="1"/>
    <col min="30" max="30" width="9.75390625" style="1" customWidth="1"/>
    <col min="31" max="31" width="10.375" style="1" customWidth="1"/>
    <col min="32" max="33" width="9.00390625" style="1" customWidth="1"/>
    <col min="34" max="34" width="12.125" style="1" customWidth="1"/>
    <col min="35" max="35" width="9.00390625" style="1" customWidth="1"/>
    <col min="36" max="36" width="11.625" style="85" customWidth="1"/>
    <col min="37" max="37" width="9.00390625" style="1" customWidth="1"/>
    <col min="38" max="38" width="11.50390625" style="1" customWidth="1"/>
    <col min="39" max="39" width="9.00390625" style="106" customWidth="1"/>
    <col min="40" max="16384" width="9.00390625" style="1" customWidth="1"/>
  </cols>
  <sheetData>
    <row r="1" spans="2:39" s="2" customFormat="1" ht="21.75" customHeight="1">
      <c r="B1" s="2" t="s">
        <v>65</v>
      </c>
      <c r="D1" s="95" t="s">
        <v>67</v>
      </c>
      <c r="E1" s="95"/>
      <c r="F1" s="95"/>
      <c r="G1" s="95"/>
      <c r="H1" s="95"/>
      <c r="J1" s="95"/>
      <c r="K1" s="95"/>
      <c r="L1" s="95"/>
      <c r="N1" s="66"/>
      <c r="O1" s="95"/>
      <c r="P1" s="95"/>
      <c r="Q1" s="95"/>
      <c r="R1" s="86"/>
      <c r="AJ1" s="76"/>
      <c r="AM1" s="95"/>
    </row>
    <row r="2" spans="4:39" s="3" customFormat="1" ht="14.25" thickBot="1">
      <c r="D2" s="96"/>
      <c r="E2" s="96"/>
      <c r="F2" s="96"/>
      <c r="G2" s="96"/>
      <c r="H2" s="96"/>
      <c r="J2" s="96"/>
      <c r="K2" s="96"/>
      <c r="L2" s="96"/>
      <c r="N2" s="67"/>
      <c r="O2" s="96"/>
      <c r="P2" s="96"/>
      <c r="Q2" s="96"/>
      <c r="R2" s="87"/>
      <c r="AJ2" s="77"/>
      <c r="AM2" s="96"/>
    </row>
    <row r="3" spans="1:39" s="3" customFormat="1" ht="13.5">
      <c r="A3" s="36"/>
      <c r="B3" s="188" t="s">
        <v>42</v>
      </c>
      <c r="C3" s="189"/>
      <c r="D3" s="197" t="s">
        <v>43</v>
      </c>
      <c r="E3" s="197"/>
      <c r="F3" s="197"/>
      <c r="G3" s="198"/>
      <c r="H3" s="194" t="s">
        <v>13</v>
      </c>
      <c r="I3" s="188" t="s">
        <v>44</v>
      </c>
      <c r="J3" s="164"/>
      <c r="K3" s="164"/>
      <c r="L3" s="189"/>
      <c r="M3" s="164" t="s">
        <v>17</v>
      </c>
      <c r="N3" s="164"/>
      <c r="O3" s="162" t="s">
        <v>24</v>
      </c>
      <c r="P3" s="175"/>
      <c r="Q3" s="175"/>
      <c r="R3" s="163"/>
      <c r="S3" s="166" t="s">
        <v>23</v>
      </c>
      <c r="T3" s="166"/>
      <c r="U3" s="166"/>
      <c r="V3" s="166"/>
      <c r="W3" s="170" t="s">
        <v>45</v>
      </c>
      <c r="X3" s="166"/>
      <c r="Y3" s="166"/>
      <c r="Z3" s="166"/>
      <c r="AA3" s="166"/>
      <c r="AB3" s="171"/>
      <c r="AC3" s="164" t="s">
        <v>0</v>
      </c>
      <c r="AD3" s="164"/>
      <c r="AE3" s="164"/>
      <c r="AF3" s="164"/>
      <c r="AG3" s="164"/>
      <c r="AH3" s="164"/>
      <c r="AI3" s="162" t="s">
        <v>46</v>
      </c>
      <c r="AJ3" s="163"/>
      <c r="AK3" s="164" t="s">
        <v>47</v>
      </c>
      <c r="AL3" s="164"/>
      <c r="AM3" s="159" t="s">
        <v>63</v>
      </c>
    </row>
    <row r="4" spans="1:39" s="3" customFormat="1" ht="13.5">
      <c r="A4" s="37"/>
      <c r="B4" s="190"/>
      <c r="C4" s="191"/>
      <c r="D4" s="173" t="s">
        <v>20</v>
      </c>
      <c r="E4" s="173"/>
      <c r="F4" s="174"/>
      <c r="G4" s="107" t="s">
        <v>14</v>
      </c>
      <c r="H4" s="195"/>
      <c r="I4" s="172" t="s">
        <v>20</v>
      </c>
      <c r="J4" s="173"/>
      <c r="K4" s="173"/>
      <c r="L4" s="128" t="s">
        <v>16</v>
      </c>
      <c r="M4" s="184" t="s">
        <v>18</v>
      </c>
      <c r="N4" s="68" t="s">
        <v>19</v>
      </c>
      <c r="O4" s="172" t="s">
        <v>20</v>
      </c>
      <c r="P4" s="173"/>
      <c r="Q4" s="174"/>
      <c r="R4" s="88" t="s">
        <v>22</v>
      </c>
      <c r="S4" s="158" t="s">
        <v>20</v>
      </c>
      <c r="T4" s="158"/>
      <c r="U4" s="165"/>
      <c r="V4" s="17" t="s">
        <v>25</v>
      </c>
      <c r="W4" s="167" t="s">
        <v>18</v>
      </c>
      <c r="X4" s="158"/>
      <c r="Y4" s="165"/>
      <c r="Z4" s="168" t="s">
        <v>27</v>
      </c>
      <c r="AA4" s="158"/>
      <c r="AB4" s="169"/>
      <c r="AC4" s="158" t="s">
        <v>18</v>
      </c>
      <c r="AD4" s="158"/>
      <c r="AE4" s="165"/>
      <c r="AF4" s="168" t="s">
        <v>62</v>
      </c>
      <c r="AG4" s="158"/>
      <c r="AH4" s="158"/>
      <c r="AI4" s="186" t="s">
        <v>40</v>
      </c>
      <c r="AJ4" s="78" t="s">
        <v>28</v>
      </c>
      <c r="AK4" s="184" t="s">
        <v>48</v>
      </c>
      <c r="AL4" s="17" t="s">
        <v>29</v>
      </c>
      <c r="AM4" s="160"/>
    </row>
    <row r="5" spans="1:39" s="3" customFormat="1" ht="15" customHeight="1" thickBot="1">
      <c r="A5" s="38" t="s">
        <v>66</v>
      </c>
      <c r="B5" s="192"/>
      <c r="C5" s="193"/>
      <c r="D5" s="108" t="s">
        <v>26</v>
      </c>
      <c r="E5" s="109" t="s">
        <v>11</v>
      </c>
      <c r="F5" s="110" t="s">
        <v>12</v>
      </c>
      <c r="G5" s="111" t="s">
        <v>15</v>
      </c>
      <c r="H5" s="196"/>
      <c r="I5" s="138" t="s">
        <v>26</v>
      </c>
      <c r="J5" s="109" t="s">
        <v>11</v>
      </c>
      <c r="K5" s="110" t="s">
        <v>12</v>
      </c>
      <c r="L5" s="129" t="s">
        <v>15</v>
      </c>
      <c r="M5" s="185"/>
      <c r="N5" s="69" t="s">
        <v>15</v>
      </c>
      <c r="O5" s="138" t="s">
        <v>26</v>
      </c>
      <c r="P5" s="97" t="s">
        <v>11</v>
      </c>
      <c r="Q5" s="98" t="s">
        <v>12</v>
      </c>
      <c r="R5" s="89" t="s">
        <v>21</v>
      </c>
      <c r="S5" s="6" t="s">
        <v>26</v>
      </c>
      <c r="T5" s="5" t="s">
        <v>11</v>
      </c>
      <c r="U5" s="23" t="s">
        <v>12</v>
      </c>
      <c r="V5" s="5" t="s">
        <v>21</v>
      </c>
      <c r="W5" s="4" t="s">
        <v>26</v>
      </c>
      <c r="X5" s="27" t="s">
        <v>1</v>
      </c>
      <c r="Y5" s="28" t="s">
        <v>2</v>
      </c>
      <c r="Z5" s="5" t="s">
        <v>26</v>
      </c>
      <c r="AA5" s="21" t="s">
        <v>1</v>
      </c>
      <c r="AB5" s="29" t="s">
        <v>2</v>
      </c>
      <c r="AC5" s="6" t="s">
        <v>3</v>
      </c>
      <c r="AD5" s="5" t="s">
        <v>4</v>
      </c>
      <c r="AE5" s="23" t="s">
        <v>5</v>
      </c>
      <c r="AF5" s="5" t="s">
        <v>3</v>
      </c>
      <c r="AG5" s="21" t="s">
        <v>4</v>
      </c>
      <c r="AH5" s="29" t="s">
        <v>5</v>
      </c>
      <c r="AI5" s="187"/>
      <c r="AJ5" s="79" t="s">
        <v>15</v>
      </c>
      <c r="AK5" s="185"/>
      <c r="AL5" s="31" t="s">
        <v>15</v>
      </c>
      <c r="AM5" s="161"/>
    </row>
    <row r="6" spans="1:39" s="3" customFormat="1" ht="27.75" customHeight="1" thickBot="1" thickTop="1">
      <c r="A6" s="60">
        <v>591000</v>
      </c>
      <c r="B6" s="178" t="s">
        <v>64</v>
      </c>
      <c r="C6" s="179"/>
      <c r="D6" s="100">
        <f>SUM(D7:D10,D12,D14:D16,D18:D21,D23:D26,D28:D30)</f>
        <v>4878</v>
      </c>
      <c r="E6" s="112">
        <f>SUM(E31:E34)</f>
        <v>2552</v>
      </c>
      <c r="F6" s="113">
        <f>SUM(F31:F34)</f>
        <v>2326</v>
      </c>
      <c r="G6" s="114">
        <f>D6/A6*1000</f>
        <v>8.253807106598986</v>
      </c>
      <c r="H6" s="115">
        <f>E6/F6*100</f>
        <v>109.71625107480654</v>
      </c>
      <c r="I6" s="14">
        <f>SUM(J6:K6)</f>
        <v>6682</v>
      </c>
      <c r="J6" s="130">
        <f>SUM(J31:J34)</f>
        <v>3382</v>
      </c>
      <c r="K6" s="131">
        <f>SUM(K31:K34)</f>
        <v>3300</v>
      </c>
      <c r="L6" s="132">
        <f aca="true" t="shared" si="0" ref="L6:L34">I6/A6*1000</f>
        <v>11.306260575296108</v>
      </c>
      <c r="M6" s="43">
        <f>D6-I6</f>
        <v>-1804</v>
      </c>
      <c r="N6" s="70">
        <f>M6/A6*1000</f>
        <v>-3.052453468697123</v>
      </c>
      <c r="O6" s="139">
        <v>11</v>
      </c>
      <c r="P6" s="99">
        <v>7</v>
      </c>
      <c r="Q6" s="100">
        <v>4</v>
      </c>
      <c r="R6" s="90">
        <f>O6/D6*1000</f>
        <v>2.255022550225502</v>
      </c>
      <c r="S6" s="9">
        <v>1</v>
      </c>
      <c r="T6" s="19">
        <v>1</v>
      </c>
      <c r="U6" s="24"/>
      <c r="V6" s="18">
        <f>S6/D6*1000</f>
        <v>0.2050020500205002</v>
      </c>
      <c r="W6" s="14">
        <f>SUM(W7:W10,W13,W17,W22,W27)</f>
        <v>126</v>
      </c>
      <c r="X6" s="19">
        <v>58</v>
      </c>
      <c r="Y6" s="24">
        <v>68</v>
      </c>
      <c r="Z6" s="7">
        <f>W6/(D6+W6)*1000</f>
        <v>25.179856115107913</v>
      </c>
      <c r="AA6" s="18">
        <f>X6/(W6+D6)*1000</f>
        <v>11.590727418065548</v>
      </c>
      <c r="AB6" s="142">
        <f>Y6/(W6+D6)*1000</f>
        <v>13.589128697042366</v>
      </c>
      <c r="AC6" s="9">
        <v>15</v>
      </c>
      <c r="AD6" s="48">
        <v>14</v>
      </c>
      <c r="AE6" s="24">
        <v>1</v>
      </c>
      <c r="AF6" s="7">
        <f>AC6/(AC6+D6)*1000</f>
        <v>3.065603923973023</v>
      </c>
      <c r="AG6" s="152">
        <f>AD6/(D6+AD6)*1000</f>
        <v>2.861815208503679</v>
      </c>
      <c r="AH6" s="147">
        <f>AE6/D6*1000</f>
        <v>0.2050020500205002</v>
      </c>
      <c r="AI6" s="14">
        <f>SUM(AI7:AI11,AI13,AI17,AI22,AI27)</f>
        <v>2883</v>
      </c>
      <c r="AJ6" s="80">
        <f>AI6/A6*1000</f>
        <v>4.878172588832487</v>
      </c>
      <c r="AK6" s="40">
        <f>SUM(AK7:AK11,AK13,AK17,AK22,AK27)</f>
        <v>1073</v>
      </c>
      <c r="AL6" s="62">
        <f>AK6/A6*1000</f>
        <v>1.8155668358714045</v>
      </c>
      <c r="AM6" s="154">
        <v>1.43</v>
      </c>
    </row>
    <row r="7" spans="1:39" s="3" customFormat="1" ht="27.75" customHeight="1">
      <c r="A7" s="37">
        <v>199054</v>
      </c>
      <c r="B7" s="180" t="s">
        <v>37</v>
      </c>
      <c r="C7" s="181"/>
      <c r="D7" s="102">
        <v>1784</v>
      </c>
      <c r="E7" s="116">
        <v>942</v>
      </c>
      <c r="F7" s="117">
        <v>842</v>
      </c>
      <c r="G7" s="118">
        <f>D7/A7*1000</f>
        <v>8.962392114702542</v>
      </c>
      <c r="H7" s="119">
        <f>E7/F7*100</f>
        <v>111.87648456057006</v>
      </c>
      <c r="I7" s="15">
        <v>1996</v>
      </c>
      <c r="J7" s="116">
        <v>1024</v>
      </c>
      <c r="K7" s="117">
        <v>972</v>
      </c>
      <c r="L7" s="133">
        <f>I7/A7*1000</f>
        <v>10.027429742682891</v>
      </c>
      <c r="M7" s="41">
        <f aca="true" t="shared" si="1" ref="M7:M34">D7-I7</f>
        <v>-212</v>
      </c>
      <c r="N7" s="71">
        <f>M7/A7*1000</f>
        <v>-1.065037627980347</v>
      </c>
      <c r="O7" s="140">
        <v>4</v>
      </c>
      <c r="P7" s="101">
        <v>2</v>
      </c>
      <c r="Q7" s="102">
        <v>2</v>
      </c>
      <c r="R7" s="91">
        <f>O7/D7*1000</f>
        <v>2.242152466367713</v>
      </c>
      <c r="S7" s="10"/>
      <c r="T7" s="22"/>
      <c r="U7" s="25"/>
      <c r="V7" s="44"/>
      <c r="W7" s="15">
        <v>55</v>
      </c>
      <c r="X7" s="22">
        <v>25</v>
      </c>
      <c r="Y7" s="25">
        <v>30</v>
      </c>
      <c r="Z7" s="45">
        <f aca="true" t="shared" si="2" ref="Z7:Z34">W7/(D7+W7)*1000</f>
        <v>29.907558455682437</v>
      </c>
      <c r="AA7" s="46">
        <f aca="true" t="shared" si="3" ref="AA7:AA34">X7/(X7+D7)*1000</f>
        <v>13.819789939192924</v>
      </c>
      <c r="AB7" s="143">
        <f>Y7/(Y7+D7)*1000</f>
        <v>16.538037486218304</v>
      </c>
      <c r="AC7" s="10">
        <v>8</v>
      </c>
      <c r="AD7" s="22">
        <v>8</v>
      </c>
      <c r="AE7" s="25">
        <v>0</v>
      </c>
      <c r="AF7" s="46">
        <f aca="true" t="shared" si="4" ref="AF7:AH10">AC7/(AC7+D7)*1000</f>
        <v>4.464285714285714</v>
      </c>
      <c r="AG7" s="20">
        <f t="shared" si="4"/>
        <v>8.421052631578947</v>
      </c>
      <c r="AH7" s="143">
        <f t="shared" si="4"/>
        <v>0</v>
      </c>
      <c r="AI7" s="15">
        <v>946</v>
      </c>
      <c r="AJ7" s="81">
        <f>AI7/A7*1000</f>
        <v>4.7524792267424925</v>
      </c>
      <c r="AK7" s="10">
        <v>363</v>
      </c>
      <c r="AL7" s="63">
        <f>AK7/A7*1000</f>
        <v>1.8236257497965376</v>
      </c>
      <c r="AM7" s="155">
        <v>1.53</v>
      </c>
    </row>
    <row r="8" spans="1:39" s="33" customFormat="1" ht="27.75" customHeight="1">
      <c r="A8" s="37">
        <v>148281</v>
      </c>
      <c r="B8" s="182" t="s">
        <v>38</v>
      </c>
      <c r="C8" s="183"/>
      <c r="D8" s="102">
        <v>1376</v>
      </c>
      <c r="E8" s="116">
        <v>702</v>
      </c>
      <c r="F8" s="117">
        <v>674</v>
      </c>
      <c r="G8" s="118">
        <f>D8/A8*1000</f>
        <v>9.27967844835144</v>
      </c>
      <c r="H8" s="119">
        <f aca="true" t="shared" si="5" ref="H8:H34">E8/F8*100</f>
        <v>104.15430267062315</v>
      </c>
      <c r="I8" s="15">
        <v>1459</v>
      </c>
      <c r="J8" s="116">
        <v>746</v>
      </c>
      <c r="K8" s="117">
        <v>713</v>
      </c>
      <c r="L8" s="133">
        <f t="shared" si="0"/>
        <v>9.839426494291246</v>
      </c>
      <c r="M8" s="42">
        <f t="shared" si="1"/>
        <v>-83</v>
      </c>
      <c r="N8" s="71">
        <f aca="true" t="shared" si="6" ref="N8:N34">M8/A8*1000</f>
        <v>-0.5597480459398035</v>
      </c>
      <c r="O8" s="140">
        <v>2</v>
      </c>
      <c r="P8" s="101">
        <v>1</v>
      </c>
      <c r="Q8" s="102">
        <v>1</v>
      </c>
      <c r="R8" s="91">
        <f>O8/D8*1000</f>
        <v>1.4534883720930232</v>
      </c>
      <c r="S8" s="10">
        <v>1</v>
      </c>
      <c r="T8" s="22">
        <v>1</v>
      </c>
      <c r="U8" s="25"/>
      <c r="V8" s="16">
        <v>0.7</v>
      </c>
      <c r="W8" s="15">
        <v>31</v>
      </c>
      <c r="X8" s="22">
        <v>12</v>
      </c>
      <c r="Y8" s="25">
        <v>19</v>
      </c>
      <c r="Z8" s="8">
        <f t="shared" si="2"/>
        <v>22.03269367448472</v>
      </c>
      <c r="AA8" s="20">
        <f t="shared" si="3"/>
        <v>8.645533141210375</v>
      </c>
      <c r="AB8" s="144">
        <f>Y8/(Y8+D8)*1000</f>
        <v>13.620071684587815</v>
      </c>
      <c r="AC8" s="10">
        <v>5</v>
      </c>
      <c r="AD8" s="22">
        <v>4</v>
      </c>
      <c r="AE8" s="25">
        <v>1</v>
      </c>
      <c r="AF8" s="20">
        <f t="shared" si="4"/>
        <v>3.620564808110065</v>
      </c>
      <c r="AG8" s="20">
        <f t="shared" si="4"/>
        <v>5.6657223796034</v>
      </c>
      <c r="AH8" s="144">
        <f t="shared" si="4"/>
        <v>1.4814814814814814</v>
      </c>
      <c r="AI8" s="15">
        <v>898</v>
      </c>
      <c r="AJ8" s="81">
        <f aca="true" t="shared" si="7" ref="AJ8:AJ33">AI8/A8*1000</f>
        <v>6.05606921992703</v>
      </c>
      <c r="AK8" s="10">
        <v>323</v>
      </c>
      <c r="AL8" s="63">
        <f aca="true" t="shared" si="8" ref="AL8:AL34">AK8/A8*1000</f>
        <v>2.178296612512729</v>
      </c>
      <c r="AM8" s="155">
        <v>1.53</v>
      </c>
    </row>
    <row r="9" spans="1:39" s="33" customFormat="1" ht="27.75" customHeight="1">
      <c r="A9" s="37">
        <v>51190</v>
      </c>
      <c r="B9" s="182" t="s">
        <v>39</v>
      </c>
      <c r="C9" s="183"/>
      <c r="D9" s="102">
        <v>440</v>
      </c>
      <c r="E9" s="116">
        <v>244</v>
      </c>
      <c r="F9" s="117">
        <v>196</v>
      </c>
      <c r="G9" s="118">
        <f>D9/A9*1000</f>
        <v>8.595428794686462</v>
      </c>
      <c r="H9" s="119">
        <f t="shared" si="5"/>
        <v>124.48979591836735</v>
      </c>
      <c r="I9" s="15">
        <v>624</v>
      </c>
      <c r="J9" s="116">
        <v>325</v>
      </c>
      <c r="K9" s="117">
        <v>299</v>
      </c>
      <c r="L9" s="133">
        <f t="shared" si="0"/>
        <v>12.189880836100802</v>
      </c>
      <c r="M9" s="42">
        <f t="shared" si="1"/>
        <v>-184</v>
      </c>
      <c r="N9" s="71">
        <f t="shared" si="6"/>
        <v>-3.5944520414143386</v>
      </c>
      <c r="O9" s="140"/>
      <c r="P9" s="101"/>
      <c r="Q9" s="102"/>
      <c r="R9" s="91"/>
      <c r="S9" s="10"/>
      <c r="T9" s="22"/>
      <c r="U9" s="25"/>
      <c r="V9" s="16"/>
      <c r="W9" s="15">
        <v>14</v>
      </c>
      <c r="X9" s="22">
        <v>7</v>
      </c>
      <c r="Y9" s="25">
        <v>7</v>
      </c>
      <c r="Z9" s="8">
        <f t="shared" si="2"/>
        <v>30.837004405286343</v>
      </c>
      <c r="AA9" s="20">
        <f t="shared" si="3"/>
        <v>15.659955257270694</v>
      </c>
      <c r="AB9" s="144">
        <f>Y9/(Y9+D9)*1000</f>
        <v>15.659955257270694</v>
      </c>
      <c r="AC9" s="10">
        <v>1</v>
      </c>
      <c r="AD9" s="22">
        <v>1</v>
      </c>
      <c r="AE9" s="25">
        <v>0</v>
      </c>
      <c r="AF9" s="20">
        <f t="shared" si="4"/>
        <v>2.2675736961451247</v>
      </c>
      <c r="AG9" s="20">
        <f t="shared" si="4"/>
        <v>4.081632653061225</v>
      </c>
      <c r="AH9" s="144">
        <f t="shared" si="4"/>
        <v>0</v>
      </c>
      <c r="AI9" s="15">
        <v>279</v>
      </c>
      <c r="AJ9" s="81">
        <f t="shared" si="7"/>
        <v>5.450283258448916</v>
      </c>
      <c r="AK9" s="10">
        <v>92</v>
      </c>
      <c r="AL9" s="63">
        <f t="shared" si="8"/>
        <v>1.7972260207071693</v>
      </c>
      <c r="AM9" s="155">
        <v>1.66</v>
      </c>
    </row>
    <row r="10" spans="1:39" s="33" customFormat="1" ht="27.75" customHeight="1">
      <c r="A10" s="37">
        <v>35671</v>
      </c>
      <c r="B10" s="182" t="s">
        <v>49</v>
      </c>
      <c r="C10" s="183"/>
      <c r="D10" s="102">
        <v>252</v>
      </c>
      <c r="E10" s="116">
        <v>141</v>
      </c>
      <c r="F10" s="117">
        <v>111</v>
      </c>
      <c r="G10" s="118">
        <f aca="true" t="shared" si="9" ref="G10:G34">D10/A10*1000</f>
        <v>7.064562249446329</v>
      </c>
      <c r="H10" s="119">
        <f t="shared" si="5"/>
        <v>127.02702702702702</v>
      </c>
      <c r="I10" s="15">
        <v>367</v>
      </c>
      <c r="J10" s="116">
        <v>177</v>
      </c>
      <c r="K10" s="117">
        <v>190</v>
      </c>
      <c r="L10" s="133">
        <f t="shared" si="0"/>
        <v>10.288469625185726</v>
      </c>
      <c r="M10" s="42">
        <f t="shared" si="1"/>
        <v>-115</v>
      </c>
      <c r="N10" s="71">
        <f>M10/A10*1000</f>
        <v>-3.223907375739396</v>
      </c>
      <c r="O10" s="140">
        <v>2</v>
      </c>
      <c r="P10" s="101">
        <v>2</v>
      </c>
      <c r="Q10" s="102"/>
      <c r="R10" s="91">
        <v>7.9</v>
      </c>
      <c r="S10" s="10"/>
      <c r="T10" s="22"/>
      <c r="U10" s="25"/>
      <c r="V10" s="22"/>
      <c r="W10" s="15">
        <v>5</v>
      </c>
      <c r="X10" s="22">
        <v>3</v>
      </c>
      <c r="Y10" s="25">
        <v>2</v>
      </c>
      <c r="Z10" s="8">
        <f t="shared" si="2"/>
        <v>19.45525291828794</v>
      </c>
      <c r="AA10" s="20">
        <f t="shared" si="3"/>
        <v>11.76470588235294</v>
      </c>
      <c r="AB10" s="144">
        <f>Y10/(Y10+D10)*1000</f>
        <v>7.874015748031496</v>
      </c>
      <c r="AC10" s="10">
        <v>1</v>
      </c>
      <c r="AD10" s="22">
        <v>1</v>
      </c>
      <c r="AE10" s="25">
        <v>0</v>
      </c>
      <c r="AF10" s="20">
        <f t="shared" si="4"/>
        <v>3.952569169960474</v>
      </c>
      <c r="AG10" s="20">
        <f t="shared" si="4"/>
        <v>7.042253521126761</v>
      </c>
      <c r="AH10" s="145">
        <v>0</v>
      </c>
      <c r="AI10" s="15">
        <v>165</v>
      </c>
      <c r="AJ10" s="81">
        <f t="shared" si="7"/>
        <v>4.625606234756525</v>
      </c>
      <c r="AK10" s="10">
        <v>75</v>
      </c>
      <c r="AL10" s="63">
        <f t="shared" si="8"/>
        <v>2.102548288525693</v>
      </c>
      <c r="AM10" s="155">
        <v>1.35</v>
      </c>
    </row>
    <row r="11" spans="1:39" s="33" customFormat="1" ht="27.75" customHeight="1">
      <c r="A11" s="37">
        <v>12717</v>
      </c>
      <c r="B11" s="182" t="s">
        <v>6</v>
      </c>
      <c r="C11" s="183"/>
      <c r="D11" s="102">
        <v>59</v>
      </c>
      <c r="E11" s="116">
        <v>32</v>
      </c>
      <c r="F11" s="117">
        <v>27</v>
      </c>
      <c r="G11" s="118">
        <f t="shared" si="9"/>
        <v>4.6394589919006055</v>
      </c>
      <c r="H11" s="119">
        <f t="shared" si="5"/>
        <v>118.5185185185185</v>
      </c>
      <c r="I11" s="26">
        <v>198</v>
      </c>
      <c r="J11" s="101">
        <v>105</v>
      </c>
      <c r="K11" s="102">
        <v>93</v>
      </c>
      <c r="L11" s="133">
        <f t="shared" si="0"/>
        <v>15.56970983722576</v>
      </c>
      <c r="M11" s="42">
        <f t="shared" si="1"/>
        <v>-139</v>
      </c>
      <c r="N11" s="71">
        <f t="shared" si="6"/>
        <v>-10.930250845325157</v>
      </c>
      <c r="O11" s="140"/>
      <c r="P11" s="101"/>
      <c r="Q11" s="102"/>
      <c r="R11" s="91"/>
      <c r="S11" s="10"/>
      <c r="T11" s="22"/>
      <c r="U11" s="25"/>
      <c r="V11" s="20"/>
      <c r="W11" s="15">
        <v>0</v>
      </c>
      <c r="X11" s="22">
        <v>0</v>
      </c>
      <c r="Y11" s="25">
        <v>0</v>
      </c>
      <c r="Z11" s="22">
        <v>0</v>
      </c>
      <c r="AA11" s="22">
        <v>0</v>
      </c>
      <c r="AB11" s="145">
        <v>0</v>
      </c>
      <c r="AC11" s="10">
        <v>0</v>
      </c>
      <c r="AD11" s="22">
        <v>0</v>
      </c>
      <c r="AE11" s="25">
        <v>0</v>
      </c>
      <c r="AF11" s="25">
        <v>0</v>
      </c>
      <c r="AG11" s="153">
        <v>0</v>
      </c>
      <c r="AH11" s="145">
        <v>0</v>
      </c>
      <c r="AI11" s="15">
        <v>42</v>
      </c>
      <c r="AJ11" s="81">
        <f t="shared" si="7"/>
        <v>3.302665723047889</v>
      </c>
      <c r="AK11" s="10">
        <v>13</v>
      </c>
      <c r="AL11" s="63">
        <f t="shared" si="8"/>
        <v>1.0222536761814893</v>
      </c>
      <c r="AM11" s="155">
        <v>1</v>
      </c>
    </row>
    <row r="12" spans="1:39" s="33" customFormat="1" ht="27.75" customHeight="1">
      <c r="A12" s="37">
        <v>12717</v>
      </c>
      <c r="B12" s="34"/>
      <c r="C12" s="32" t="s">
        <v>50</v>
      </c>
      <c r="D12" s="102">
        <v>59</v>
      </c>
      <c r="E12" s="116">
        <v>32</v>
      </c>
      <c r="F12" s="117">
        <v>27</v>
      </c>
      <c r="G12" s="118">
        <f t="shared" si="9"/>
        <v>4.6394589919006055</v>
      </c>
      <c r="H12" s="119">
        <f t="shared" si="5"/>
        <v>118.5185185185185</v>
      </c>
      <c r="I12" s="26">
        <v>198</v>
      </c>
      <c r="J12" s="101">
        <v>105</v>
      </c>
      <c r="K12" s="102">
        <v>93</v>
      </c>
      <c r="L12" s="133">
        <f t="shared" si="0"/>
        <v>15.56970983722576</v>
      </c>
      <c r="M12" s="42">
        <f t="shared" si="1"/>
        <v>-139</v>
      </c>
      <c r="N12" s="71">
        <f t="shared" si="6"/>
        <v>-10.930250845325157</v>
      </c>
      <c r="O12" s="140"/>
      <c r="P12" s="101"/>
      <c r="Q12" s="102"/>
      <c r="R12" s="91"/>
      <c r="S12" s="10"/>
      <c r="T12" s="22"/>
      <c r="U12" s="25"/>
      <c r="V12" s="16"/>
      <c r="W12" s="15">
        <v>0</v>
      </c>
      <c r="X12" s="22">
        <v>0</v>
      </c>
      <c r="Y12" s="25">
        <v>0</v>
      </c>
      <c r="Z12" s="22">
        <v>0</v>
      </c>
      <c r="AA12" s="22">
        <v>0</v>
      </c>
      <c r="AB12" s="145">
        <v>0</v>
      </c>
      <c r="AC12" s="10">
        <v>0</v>
      </c>
      <c r="AD12" s="22">
        <v>0</v>
      </c>
      <c r="AE12" s="25">
        <v>0</v>
      </c>
      <c r="AF12" s="25">
        <v>0</v>
      </c>
      <c r="AG12" s="153">
        <v>0</v>
      </c>
      <c r="AH12" s="145">
        <v>0</v>
      </c>
      <c r="AI12" s="15">
        <v>42</v>
      </c>
      <c r="AJ12" s="81">
        <f t="shared" si="7"/>
        <v>3.302665723047889</v>
      </c>
      <c r="AK12" s="10">
        <v>13</v>
      </c>
      <c r="AL12" s="63">
        <f t="shared" si="8"/>
        <v>1.0222536761814893</v>
      </c>
      <c r="AM12" s="155">
        <v>1</v>
      </c>
    </row>
    <row r="13" spans="1:39" s="33" customFormat="1" ht="27.75" customHeight="1">
      <c r="A13" s="37">
        <v>31072</v>
      </c>
      <c r="B13" s="182" t="s">
        <v>7</v>
      </c>
      <c r="C13" s="183"/>
      <c r="D13" s="102">
        <f>SUM(E13:F13)</f>
        <v>173</v>
      </c>
      <c r="E13" s="116">
        <f>SUM(E14:E16)</f>
        <v>99</v>
      </c>
      <c r="F13" s="117">
        <f>SUM(F14:F16)</f>
        <v>74</v>
      </c>
      <c r="G13" s="118">
        <f t="shared" si="9"/>
        <v>5.567713697219362</v>
      </c>
      <c r="H13" s="119">
        <f t="shared" si="5"/>
        <v>133.7837837837838</v>
      </c>
      <c r="I13" s="26">
        <f>SUM(I14:I16)</f>
        <v>405</v>
      </c>
      <c r="J13" s="101">
        <f>SUM(J14:J16)</f>
        <v>195</v>
      </c>
      <c r="K13" s="102">
        <f>SUM(K14:K16)</f>
        <v>210</v>
      </c>
      <c r="L13" s="133">
        <f t="shared" si="0"/>
        <v>13.034243048403708</v>
      </c>
      <c r="M13" s="42">
        <f t="shared" si="1"/>
        <v>-232</v>
      </c>
      <c r="N13" s="71">
        <f t="shared" si="6"/>
        <v>-7.466529351184346</v>
      </c>
      <c r="O13" s="140"/>
      <c r="P13" s="101"/>
      <c r="Q13" s="102"/>
      <c r="R13" s="91"/>
      <c r="S13" s="10"/>
      <c r="T13" s="22"/>
      <c r="U13" s="25"/>
      <c r="V13" s="22"/>
      <c r="W13" s="15">
        <f>SUM(W14:W16)</f>
        <v>4</v>
      </c>
      <c r="X13" s="22">
        <f>SUM(X14:X16)</f>
        <v>2</v>
      </c>
      <c r="Y13" s="25">
        <f>SUM(Y14:Y16)</f>
        <v>2</v>
      </c>
      <c r="Z13" s="8">
        <f t="shared" si="2"/>
        <v>22.598870056497177</v>
      </c>
      <c r="AA13" s="20">
        <f t="shared" si="3"/>
        <v>11.428571428571429</v>
      </c>
      <c r="AB13" s="144">
        <f>Y13/(Y13+D13)*1000</f>
        <v>11.428571428571429</v>
      </c>
      <c r="AC13" s="10">
        <v>0</v>
      </c>
      <c r="AD13" s="22">
        <v>0</v>
      </c>
      <c r="AE13" s="25">
        <v>0</v>
      </c>
      <c r="AF13" s="25">
        <v>0</v>
      </c>
      <c r="AG13" s="153">
        <v>0</v>
      </c>
      <c r="AH13" s="145">
        <v>0</v>
      </c>
      <c r="AI13" s="15">
        <f>SUM(AI14:AI16)</f>
        <v>110</v>
      </c>
      <c r="AJ13" s="81">
        <f t="shared" si="7"/>
        <v>3.540164778578785</v>
      </c>
      <c r="AK13" s="10">
        <f>SUM(AK14:AK16)</f>
        <v>25</v>
      </c>
      <c r="AL13" s="63">
        <f t="shared" si="8"/>
        <v>0.8045829042224512</v>
      </c>
      <c r="AM13" s="155">
        <v>1.27</v>
      </c>
    </row>
    <row r="14" spans="1:39" s="33" customFormat="1" ht="27.75" customHeight="1">
      <c r="A14" s="37">
        <v>4035</v>
      </c>
      <c r="B14" s="34"/>
      <c r="C14" s="32" t="s">
        <v>51</v>
      </c>
      <c r="D14" s="102">
        <v>10</v>
      </c>
      <c r="E14" s="116">
        <v>7</v>
      </c>
      <c r="F14" s="117">
        <v>3</v>
      </c>
      <c r="G14" s="118">
        <f t="shared" si="9"/>
        <v>2.4783147459727384</v>
      </c>
      <c r="H14" s="119">
        <f t="shared" si="5"/>
        <v>233.33333333333334</v>
      </c>
      <c r="I14" s="15">
        <v>70</v>
      </c>
      <c r="J14" s="116">
        <v>41</v>
      </c>
      <c r="K14" s="117">
        <v>29</v>
      </c>
      <c r="L14" s="133">
        <f t="shared" si="0"/>
        <v>17.34820322180917</v>
      </c>
      <c r="M14" s="42">
        <f t="shared" si="1"/>
        <v>-60</v>
      </c>
      <c r="N14" s="71">
        <f t="shared" si="6"/>
        <v>-14.869888475836431</v>
      </c>
      <c r="O14" s="140"/>
      <c r="P14" s="101"/>
      <c r="Q14" s="102"/>
      <c r="R14" s="91"/>
      <c r="S14" s="10"/>
      <c r="T14" s="22"/>
      <c r="U14" s="25"/>
      <c r="V14" s="22"/>
      <c r="W14" s="15">
        <v>0</v>
      </c>
      <c r="X14" s="22">
        <v>0</v>
      </c>
      <c r="Y14" s="25">
        <v>0</v>
      </c>
      <c r="Z14" s="22">
        <v>0</v>
      </c>
      <c r="AA14" s="22">
        <v>0</v>
      </c>
      <c r="AB14" s="145">
        <v>0</v>
      </c>
      <c r="AC14" s="10">
        <v>0</v>
      </c>
      <c r="AD14" s="22">
        <v>0</v>
      </c>
      <c r="AE14" s="25">
        <v>0</v>
      </c>
      <c r="AF14" s="25">
        <v>0</v>
      </c>
      <c r="AG14" s="153">
        <v>0</v>
      </c>
      <c r="AH14" s="145">
        <v>0</v>
      </c>
      <c r="AI14" s="15">
        <v>8</v>
      </c>
      <c r="AJ14" s="81">
        <f t="shared" si="7"/>
        <v>1.982651796778191</v>
      </c>
      <c r="AK14" s="10">
        <v>3</v>
      </c>
      <c r="AL14" s="63">
        <f t="shared" si="8"/>
        <v>0.7434944237918215</v>
      </c>
      <c r="AM14" s="155">
        <v>0.7</v>
      </c>
    </row>
    <row r="15" spans="1:39" s="33" customFormat="1" ht="27.75" customHeight="1">
      <c r="A15" s="37">
        <v>8158</v>
      </c>
      <c r="B15" s="34"/>
      <c r="C15" s="35" t="s">
        <v>52</v>
      </c>
      <c r="D15" s="102">
        <v>34</v>
      </c>
      <c r="E15" s="116">
        <v>20</v>
      </c>
      <c r="F15" s="117">
        <v>14</v>
      </c>
      <c r="G15" s="118">
        <f t="shared" si="9"/>
        <v>4.167688158862466</v>
      </c>
      <c r="H15" s="119">
        <f t="shared" si="5"/>
        <v>142.85714285714286</v>
      </c>
      <c r="I15" s="15">
        <v>113</v>
      </c>
      <c r="J15" s="116">
        <v>52</v>
      </c>
      <c r="K15" s="117">
        <v>61</v>
      </c>
      <c r="L15" s="133">
        <f t="shared" si="0"/>
        <v>13.851434175042902</v>
      </c>
      <c r="M15" s="42">
        <f t="shared" si="1"/>
        <v>-79</v>
      </c>
      <c r="N15" s="71">
        <f t="shared" si="6"/>
        <v>-9.683746016180438</v>
      </c>
      <c r="O15" s="140"/>
      <c r="P15" s="101"/>
      <c r="Q15" s="102"/>
      <c r="R15" s="91"/>
      <c r="S15" s="10"/>
      <c r="T15" s="22"/>
      <c r="U15" s="25"/>
      <c r="V15" s="22"/>
      <c r="W15" s="15">
        <f>SUM(X15:Y15)</f>
        <v>1</v>
      </c>
      <c r="X15" s="22">
        <v>1</v>
      </c>
      <c r="Y15" s="25">
        <v>0</v>
      </c>
      <c r="Z15" s="8">
        <f t="shared" si="2"/>
        <v>28.57142857142857</v>
      </c>
      <c r="AA15" s="20">
        <f t="shared" si="3"/>
        <v>28.57142857142857</v>
      </c>
      <c r="AB15" s="145">
        <v>0</v>
      </c>
      <c r="AC15" s="10">
        <v>0</v>
      </c>
      <c r="AD15" s="22">
        <v>0</v>
      </c>
      <c r="AE15" s="25">
        <v>0</v>
      </c>
      <c r="AF15" s="25">
        <v>0</v>
      </c>
      <c r="AG15" s="153">
        <v>0</v>
      </c>
      <c r="AH15" s="145">
        <v>0</v>
      </c>
      <c r="AI15" s="15">
        <v>29</v>
      </c>
      <c r="AJ15" s="81">
        <f t="shared" si="7"/>
        <v>3.554792841382692</v>
      </c>
      <c r="AK15" s="10">
        <v>9</v>
      </c>
      <c r="AL15" s="63">
        <f t="shared" si="8"/>
        <v>1.1032115714635942</v>
      </c>
      <c r="AM15" s="155">
        <v>1.08</v>
      </c>
    </row>
    <row r="16" spans="1:39" s="33" customFormat="1" ht="27.75" customHeight="1">
      <c r="A16" s="37">
        <v>18879</v>
      </c>
      <c r="B16" s="34"/>
      <c r="C16" s="32" t="s">
        <v>30</v>
      </c>
      <c r="D16" s="102">
        <v>129</v>
      </c>
      <c r="E16" s="116">
        <v>72</v>
      </c>
      <c r="F16" s="117">
        <v>57</v>
      </c>
      <c r="G16" s="118">
        <f t="shared" si="9"/>
        <v>6.832989035436199</v>
      </c>
      <c r="H16" s="119">
        <f t="shared" si="5"/>
        <v>126.3157894736842</v>
      </c>
      <c r="I16" s="15">
        <v>222</v>
      </c>
      <c r="J16" s="116">
        <v>102</v>
      </c>
      <c r="K16" s="117">
        <v>120</v>
      </c>
      <c r="L16" s="133">
        <f t="shared" si="0"/>
        <v>11.759097409820436</v>
      </c>
      <c r="M16" s="42">
        <f t="shared" si="1"/>
        <v>-93</v>
      </c>
      <c r="N16" s="71">
        <f t="shared" si="6"/>
        <v>-4.926108374384237</v>
      </c>
      <c r="O16" s="140"/>
      <c r="P16" s="101"/>
      <c r="Q16" s="102"/>
      <c r="R16" s="91"/>
      <c r="S16" s="10"/>
      <c r="T16" s="22"/>
      <c r="U16" s="25"/>
      <c r="V16" s="22"/>
      <c r="W16" s="15">
        <v>3</v>
      </c>
      <c r="X16" s="22">
        <v>1</v>
      </c>
      <c r="Y16" s="25">
        <v>2</v>
      </c>
      <c r="Z16" s="8">
        <f t="shared" si="2"/>
        <v>22.727272727272727</v>
      </c>
      <c r="AA16" s="20">
        <f t="shared" si="3"/>
        <v>7.6923076923076925</v>
      </c>
      <c r="AB16" s="144">
        <f>Y16/(Y16+D16)*1000</f>
        <v>15.267175572519083</v>
      </c>
      <c r="AC16" s="10">
        <v>0</v>
      </c>
      <c r="AD16" s="22">
        <v>0</v>
      </c>
      <c r="AE16" s="25">
        <v>0</v>
      </c>
      <c r="AF16" s="25">
        <v>0</v>
      </c>
      <c r="AG16" s="153">
        <v>0</v>
      </c>
      <c r="AH16" s="145">
        <v>0</v>
      </c>
      <c r="AI16" s="15">
        <v>73</v>
      </c>
      <c r="AJ16" s="81">
        <f t="shared" si="7"/>
        <v>3.8667302293553685</v>
      </c>
      <c r="AK16" s="10">
        <v>13</v>
      </c>
      <c r="AL16" s="63">
        <f t="shared" si="8"/>
        <v>0.6885957942687643</v>
      </c>
      <c r="AM16" s="155">
        <v>1.42</v>
      </c>
    </row>
    <row r="17" spans="1:39" s="33" customFormat="1" ht="27.75" customHeight="1">
      <c r="A17" s="37">
        <v>58906</v>
      </c>
      <c r="B17" s="182" t="s">
        <v>8</v>
      </c>
      <c r="C17" s="183"/>
      <c r="D17" s="102">
        <f>SUM(E17:F17)</f>
        <v>487</v>
      </c>
      <c r="E17" s="116">
        <f>SUM(E18:E21)</f>
        <v>245</v>
      </c>
      <c r="F17" s="117">
        <f>SUM(F18:F21)</f>
        <v>242</v>
      </c>
      <c r="G17" s="118">
        <f t="shared" si="9"/>
        <v>8.267409092452382</v>
      </c>
      <c r="H17" s="119">
        <f t="shared" si="5"/>
        <v>101.2396694214876</v>
      </c>
      <c r="I17" s="15">
        <f>SUM(I18:I21)</f>
        <v>736</v>
      </c>
      <c r="J17" s="116">
        <f>SUM(J18:J21)</f>
        <v>376</v>
      </c>
      <c r="K17" s="117">
        <f>SUM(K18:K21)</f>
        <v>360</v>
      </c>
      <c r="L17" s="133">
        <f t="shared" si="0"/>
        <v>12.494482735205242</v>
      </c>
      <c r="M17" s="42">
        <f t="shared" si="1"/>
        <v>-249</v>
      </c>
      <c r="N17" s="71">
        <f t="shared" si="6"/>
        <v>-4.22707364275286</v>
      </c>
      <c r="O17" s="140"/>
      <c r="P17" s="101"/>
      <c r="Q17" s="102"/>
      <c r="R17" s="91"/>
      <c r="S17" s="10"/>
      <c r="T17" s="22"/>
      <c r="U17" s="25"/>
      <c r="V17" s="20"/>
      <c r="W17" s="15">
        <f>SUM(W18:W21)</f>
        <v>12</v>
      </c>
      <c r="X17" s="22">
        <f>SUM(X18:X21)</f>
        <v>4</v>
      </c>
      <c r="Y17" s="25">
        <f>SUM(Y18:Y21)</f>
        <v>8</v>
      </c>
      <c r="Z17" s="8">
        <f t="shared" si="2"/>
        <v>24.04809619238477</v>
      </c>
      <c r="AA17" s="20">
        <f t="shared" si="3"/>
        <v>8.146639511201629</v>
      </c>
      <c r="AB17" s="144">
        <f>Y17/(Y17+D17)*1000</f>
        <v>16.161616161616163</v>
      </c>
      <c r="AC17" s="10">
        <v>0</v>
      </c>
      <c r="AD17" s="22">
        <v>0</v>
      </c>
      <c r="AE17" s="25">
        <v>0</v>
      </c>
      <c r="AF17" s="25">
        <v>0</v>
      </c>
      <c r="AG17" s="153">
        <v>0</v>
      </c>
      <c r="AH17" s="145">
        <v>0</v>
      </c>
      <c r="AI17" s="15">
        <f>SUM(AI18:AI21)</f>
        <v>239</v>
      </c>
      <c r="AJ17" s="81">
        <f t="shared" si="7"/>
        <v>4.057311649068007</v>
      </c>
      <c r="AK17" s="10">
        <f>SUM(AK18:AK21)</f>
        <v>98</v>
      </c>
      <c r="AL17" s="63">
        <f t="shared" si="8"/>
        <v>1.6636675381115675</v>
      </c>
      <c r="AM17" s="155">
        <v>1.79</v>
      </c>
    </row>
    <row r="18" spans="1:39" s="33" customFormat="1" ht="27.75" customHeight="1">
      <c r="A18" s="37">
        <v>7234</v>
      </c>
      <c r="B18" s="34"/>
      <c r="C18" s="32" t="s">
        <v>53</v>
      </c>
      <c r="D18" s="102">
        <v>60</v>
      </c>
      <c r="E18" s="116">
        <v>33</v>
      </c>
      <c r="F18" s="117">
        <v>27</v>
      </c>
      <c r="G18" s="118">
        <f t="shared" si="9"/>
        <v>8.294166436273155</v>
      </c>
      <c r="H18" s="119">
        <f t="shared" si="5"/>
        <v>122.22222222222223</v>
      </c>
      <c r="I18" s="15">
        <v>84</v>
      </c>
      <c r="J18" s="116">
        <v>36</v>
      </c>
      <c r="K18" s="117">
        <v>48</v>
      </c>
      <c r="L18" s="133">
        <f t="shared" si="0"/>
        <v>11.611833010782417</v>
      </c>
      <c r="M18" s="42">
        <f t="shared" si="1"/>
        <v>-24</v>
      </c>
      <c r="N18" s="71">
        <f t="shared" si="6"/>
        <v>-3.3176665745092615</v>
      </c>
      <c r="O18" s="140"/>
      <c r="P18" s="101"/>
      <c r="Q18" s="102"/>
      <c r="R18" s="91"/>
      <c r="S18" s="10"/>
      <c r="T18" s="22"/>
      <c r="U18" s="25"/>
      <c r="V18" s="22"/>
      <c r="W18" s="15">
        <v>0</v>
      </c>
      <c r="X18" s="22">
        <v>0</v>
      </c>
      <c r="Y18" s="25">
        <v>0</v>
      </c>
      <c r="Z18" s="22">
        <v>0</v>
      </c>
      <c r="AA18" s="22">
        <v>0</v>
      </c>
      <c r="AB18" s="145">
        <v>0</v>
      </c>
      <c r="AC18" s="10">
        <v>0</v>
      </c>
      <c r="AD18" s="22">
        <v>0</v>
      </c>
      <c r="AE18" s="25">
        <v>0</v>
      </c>
      <c r="AF18" s="25">
        <v>0</v>
      </c>
      <c r="AG18" s="153">
        <v>0</v>
      </c>
      <c r="AH18" s="145">
        <v>0</v>
      </c>
      <c r="AI18" s="15">
        <v>24</v>
      </c>
      <c r="AJ18" s="81">
        <f t="shared" si="7"/>
        <v>3.3176665745092615</v>
      </c>
      <c r="AK18" s="10">
        <v>8</v>
      </c>
      <c r="AL18" s="63">
        <f t="shared" si="8"/>
        <v>1.105888858169754</v>
      </c>
      <c r="AM18" s="155">
        <v>1.93</v>
      </c>
    </row>
    <row r="19" spans="1:39" s="33" customFormat="1" ht="27.75" customHeight="1">
      <c r="A19" s="37">
        <v>17293</v>
      </c>
      <c r="B19" s="34"/>
      <c r="C19" s="32" t="s">
        <v>54</v>
      </c>
      <c r="D19" s="102">
        <v>167</v>
      </c>
      <c r="E19" s="116">
        <v>86</v>
      </c>
      <c r="F19" s="117">
        <v>81</v>
      </c>
      <c r="G19" s="118">
        <f t="shared" si="9"/>
        <v>9.657086682472675</v>
      </c>
      <c r="H19" s="119">
        <f t="shared" si="5"/>
        <v>106.17283950617285</v>
      </c>
      <c r="I19" s="15">
        <v>198</v>
      </c>
      <c r="J19" s="116">
        <v>110</v>
      </c>
      <c r="K19" s="117">
        <v>88</v>
      </c>
      <c r="L19" s="133">
        <f t="shared" si="0"/>
        <v>11.449719539698144</v>
      </c>
      <c r="M19" s="42">
        <f t="shared" si="1"/>
        <v>-31</v>
      </c>
      <c r="N19" s="71">
        <f t="shared" si="6"/>
        <v>-1.792632857225467</v>
      </c>
      <c r="O19" s="140"/>
      <c r="P19" s="101"/>
      <c r="Q19" s="102"/>
      <c r="R19" s="91"/>
      <c r="S19" s="10"/>
      <c r="T19" s="22"/>
      <c r="U19" s="25"/>
      <c r="V19" s="22"/>
      <c r="W19" s="15">
        <v>4</v>
      </c>
      <c r="X19" s="22">
        <v>1</v>
      </c>
      <c r="Y19" s="25">
        <v>3</v>
      </c>
      <c r="Z19" s="8">
        <f t="shared" si="2"/>
        <v>23.391812865497073</v>
      </c>
      <c r="AA19" s="20">
        <f t="shared" si="3"/>
        <v>5.952380952380952</v>
      </c>
      <c r="AB19" s="144">
        <f>Y19/(Y19+D19)*1000</f>
        <v>17.647058823529413</v>
      </c>
      <c r="AC19" s="10">
        <v>0</v>
      </c>
      <c r="AD19" s="22">
        <v>0</v>
      </c>
      <c r="AE19" s="25">
        <v>0</v>
      </c>
      <c r="AF19" s="25">
        <v>0</v>
      </c>
      <c r="AG19" s="153">
        <v>0</v>
      </c>
      <c r="AH19" s="145">
        <v>0</v>
      </c>
      <c r="AI19" s="15">
        <v>83</v>
      </c>
      <c r="AJ19" s="81">
        <f t="shared" si="7"/>
        <v>4.799629908055283</v>
      </c>
      <c r="AK19" s="10">
        <v>37</v>
      </c>
      <c r="AL19" s="63">
        <f t="shared" si="8"/>
        <v>2.139594055398138</v>
      </c>
      <c r="AM19" s="155">
        <v>1.88</v>
      </c>
    </row>
    <row r="20" spans="1:39" s="33" customFormat="1" ht="27.75" customHeight="1">
      <c r="A20" s="37">
        <v>18779</v>
      </c>
      <c r="B20" s="34"/>
      <c r="C20" s="32" t="s">
        <v>55</v>
      </c>
      <c r="D20" s="102">
        <v>136</v>
      </c>
      <c r="E20" s="116">
        <v>65</v>
      </c>
      <c r="F20" s="117">
        <v>71</v>
      </c>
      <c r="G20" s="118">
        <f t="shared" si="9"/>
        <v>7.242132168912082</v>
      </c>
      <c r="H20" s="119">
        <f t="shared" si="5"/>
        <v>91.54929577464789</v>
      </c>
      <c r="I20" s="15">
        <v>260</v>
      </c>
      <c r="J20" s="116">
        <v>131</v>
      </c>
      <c r="K20" s="117">
        <v>129</v>
      </c>
      <c r="L20" s="133">
        <f t="shared" si="0"/>
        <v>13.845252675861335</v>
      </c>
      <c r="M20" s="42">
        <f t="shared" si="1"/>
        <v>-124</v>
      </c>
      <c r="N20" s="71">
        <f t="shared" si="6"/>
        <v>-6.603120506949252</v>
      </c>
      <c r="O20" s="140"/>
      <c r="P20" s="101"/>
      <c r="Q20" s="102"/>
      <c r="R20" s="91"/>
      <c r="S20" s="10"/>
      <c r="T20" s="22"/>
      <c r="U20" s="25"/>
      <c r="V20" s="22"/>
      <c r="W20" s="15">
        <v>8</v>
      </c>
      <c r="X20" s="22">
        <v>3</v>
      </c>
      <c r="Y20" s="25">
        <v>5</v>
      </c>
      <c r="Z20" s="8">
        <f t="shared" si="2"/>
        <v>55.55555555555555</v>
      </c>
      <c r="AA20" s="20">
        <f t="shared" si="3"/>
        <v>21.58273381294964</v>
      </c>
      <c r="AB20" s="144">
        <f>Y20/(Y20+D20)*1000</f>
        <v>35.46099290780142</v>
      </c>
      <c r="AC20" s="10">
        <v>0</v>
      </c>
      <c r="AD20" s="22">
        <v>0</v>
      </c>
      <c r="AE20" s="25">
        <v>0</v>
      </c>
      <c r="AF20" s="25">
        <v>0</v>
      </c>
      <c r="AG20" s="153">
        <v>0</v>
      </c>
      <c r="AH20" s="145">
        <v>0</v>
      </c>
      <c r="AI20" s="15">
        <v>72</v>
      </c>
      <c r="AJ20" s="81">
        <f t="shared" si="7"/>
        <v>3.834069971776985</v>
      </c>
      <c r="AK20" s="10">
        <v>29</v>
      </c>
      <c r="AL20" s="63">
        <f t="shared" si="8"/>
        <v>1.544278183076841</v>
      </c>
      <c r="AM20" s="155">
        <v>1.72</v>
      </c>
    </row>
    <row r="21" spans="1:39" s="33" customFormat="1" ht="27.75" customHeight="1">
      <c r="A21" s="37">
        <v>15600</v>
      </c>
      <c r="B21" s="34"/>
      <c r="C21" s="32" t="s">
        <v>31</v>
      </c>
      <c r="D21" s="102">
        <v>124</v>
      </c>
      <c r="E21" s="116">
        <v>61</v>
      </c>
      <c r="F21" s="117">
        <v>63</v>
      </c>
      <c r="G21" s="118">
        <f t="shared" si="9"/>
        <v>7.948717948717949</v>
      </c>
      <c r="H21" s="119">
        <f t="shared" si="5"/>
        <v>96.82539682539682</v>
      </c>
      <c r="I21" s="15">
        <v>194</v>
      </c>
      <c r="J21" s="116">
        <v>99</v>
      </c>
      <c r="K21" s="117">
        <v>95</v>
      </c>
      <c r="L21" s="133">
        <f t="shared" si="0"/>
        <v>12.435897435897436</v>
      </c>
      <c r="M21" s="42">
        <f t="shared" si="1"/>
        <v>-70</v>
      </c>
      <c r="N21" s="71">
        <f t="shared" si="6"/>
        <v>-4.487179487179487</v>
      </c>
      <c r="O21" s="140"/>
      <c r="P21" s="101"/>
      <c r="Q21" s="102"/>
      <c r="R21" s="91"/>
      <c r="S21" s="10"/>
      <c r="T21" s="22"/>
      <c r="U21" s="25"/>
      <c r="V21" s="16"/>
      <c r="W21" s="15">
        <v>0</v>
      </c>
      <c r="X21" s="22">
        <v>0</v>
      </c>
      <c r="Y21" s="25">
        <v>0</v>
      </c>
      <c r="Z21" s="22">
        <v>0</v>
      </c>
      <c r="AA21" s="22">
        <v>0</v>
      </c>
      <c r="AB21" s="145">
        <v>0</v>
      </c>
      <c r="AC21" s="10">
        <v>0</v>
      </c>
      <c r="AD21" s="22">
        <v>0</v>
      </c>
      <c r="AE21" s="25">
        <v>0</v>
      </c>
      <c r="AF21" s="25">
        <v>0</v>
      </c>
      <c r="AG21" s="153">
        <v>0</v>
      </c>
      <c r="AH21" s="145">
        <v>0</v>
      </c>
      <c r="AI21" s="15">
        <v>60</v>
      </c>
      <c r="AJ21" s="81">
        <f t="shared" si="7"/>
        <v>3.8461538461538463</v>
      </c>
      <c r="AK21" s="10">
        <v>24</v>
      </c>
      <c r="AL21" s="63">
        <f t="shared" si="8"/>
        <v>1.5384615384615385</v>
      </c>
      <c r="AM21" s="155">
        <v>1.71</v>
      </c>
    </row>
    <row r="22" spans="1:39" s="33" customFormat="1" ht="27.75" customHeight="1">
      <c r="A22" s="37">
        <v>45035</v>
      </c>
      <c r="B22" s="182" t="s">
        <v>9</v>
      </c>
      <c r="C22" s="183"/>
      <c r="D22" s="102">
        <f>SUM(E22:F22)</f>
        <v>265</v>
      </c>
      <c r="E22" s="116">
        <f>SUM(E23:E26)</f>
        <v>130</v>
      </c>
      <c r="F22" s="117">
        <f>SUM(F23:F26)</f>
        <v>135</v>
      </c>
      <c r="G22" s="118">
        <f t="shared" si="9"/>
        <v>5.884312201620961</v>
      </c>
      <c r="H22" s="119">
        <f t="shared" si="5"/>
        <v>96.29629629629629</v>
      </c>
      <c r="I22" s="26">
        <f>SUM(I23:I26)</f>
        <v>667</v>
      </c>
      <c r="J22" s="101">
        <f>SUM(J23:J26)</f>
        <v>318</v>
      </c>
      <c r="K22" s="102">
        <f>SUM(K23:K26)</f>
        <v>349</v>
      </c>
      <c r="L22" s="133">
        <f t="shared" si="0"/>
        <v>14.810702786721437</v>
      </c>
      <c r="M22" s="42">
        <f t="shared" si="1"/>
        <v>-402</v>
      </c>
      <c r="N22" s="71">
        <f t="shared" si="6"/>
        <v>-8.926390585100478</v>
      </c>
      <c r="O22" s="140">
        <v>2</v>
      </c>
      <c r="P22" s="101">
        <v>1</v>
      </c>
      <c r="Q22" s="102">
        <v>1</v>
      </c>
      <c r="R22" s="91">
        <f>O22/D22*1000</f>
        <v>7.547169811320755</v>
      </c>
      <c r="S22" s="10"/>
      <c r="T22" s="22"/>
      <c r="U22" s="25"/>
      <c r="V22" s="22"/>
      <c r="W22" s="15">
        <f>SUM(W23:W26)</f>
        <v>5</v>
      </c>
      <c r="X22" s="22">
        <f>SUM(X23:X26)</f>
        <v>5</v>
      </c>
      <c r="Y22" s="25">
        <f>SUM(Y23:Y26)</f>
        <v>0</v>
      </c>
      <c r="Z22" s="8">
        <f t="shared" si="2"/>
        <v>18.51851851851852</v>
      </c>
      <c r="AA22" s="20">
        <f t="shared" si="3"/>
        <v>18.51851851851852</v>
      </c>
      <c r="AB22" s="145">
        <v>0</v>
      </c>
      <c r="AC22" s="10">
        <v>0</v>
      </c>
      <c r="AD22" s="22">
        <v>0</v>
      </c>
      <c r="AE22" s="25">
        <v>0</v>
      </c>
      <c r="AF22" s="25">
        <v>0</v>
      </c>
      <c r="AG22" s="153">
        <v>0</v>
      </c>
      <c r="AH22" s="145">
        <v>0</v>
      </c>
      <c r="AI22" s="15">
        <f>SUM(AI23:AI26)</f>
        <v>174</v>
      </c>
      <c r="AJ22" s="81">
        <f t="shared" si="7"/>
        <v>3.8636615965360277</v>
      </c>
      <c r="AK22" s="10">
        <f>SUM(AK23:AK26)</f>
        <v>72</v>
      </c>
      <c r="AL22" s="63">
        <f t="shared" si="8"/>
        <v>1.598756522704563</v>
      </c>
      <c r="AM22" s="155">
        <v>1.26</v>
      </c>
    </row>
    <row r="23" spans="1:39" s="33" customFormat="1" ht="27.75" customHeight="1">
      <c r="A23" s="37">
        <v>3199</v>
      </c>
      <c r="B23" s="34"/>
      <c r="C23" s="32" t="s">
        <v>56</v>
      </c>
      <c r="D23" s="102">
        <v>30</v>
      </c>
      <c r="E23" s="116">
        <v>12</v>
      </c>
      <c r="F23" s="117">
        <v>18</v>
      </c>
      <c r="G23" s="118">
        <f t="shared" si="9"/>
        <v>9.377930603313535</v>
      </c>
      <c r="H23" s="119">
        <f t="shared" si="5"/>
        <v>66.66666666666666</v>
      </c>
      <c r="I23" s="26">
        <v>28</v>
      </c>
      <c r="J23" s="101">
        <v>13</v>
      </c>
      <c r="K23" s="102">
        <v>15</v>
      </c>
      <c r="L23" s="133">
        <f t="shared" si="0"/>
        <v>8.752735229759299</v>
      </c>
      <c r="M23" s="42">
        <f t="shared" si="1"/>
        <v>2</v>
      </c>
      <c r="N23" s="71">
        <f t="shared" si="6"/>
        <v>0.6251953735542357</v>
      </c>
      <c r="O23" s="140"/>
      <c r="P23" s="101"/>
      <c r="Q23" s="102"/>
      <c r="R23" s="91"/>
      <c r="S23" s="10"/>
      <c r="T23" s="22"/>
      <c r="U23" s="25"/>
      <c r="V23" s="22"/>
      <c r="W23" s="15">
        <v>0</v>
      </c>
      <c r="X23" s="22">
        <v>0</v>
      </c>
      <c r="Y23" s="25">
        <v>0</v>
      </c>
      <c r="Z23" s="22">
        <v>0</v>
      </c>
      <c r="AA23" s="22">
        <v>0</v>
      </c>
      <c r="AB23" s="145">
        <v>0</v>
      </c>
      <c r="AC23" s="10">
        <v>0</v>
      </c>
      <c r="AD23" s="22">
        <v>0</v>
      </c>
      <c r="AE23" s="25">
        <v>0</v>
      </c>
      <c r="AF23" s="25">
        <v>0</v>
      </c>
      <c r="AG23" s="153">
        <v>0</v>
      </c>
      <c r="AH23" s="145">
        <v>0</v>
      </c>
      <c r="AI23" s="15">
        <v>15</v>
      </c>
      <c r="AJ23" s="81">
        <f t="shared" si="7"/>
        <v>4.688965301656768</v>
      </c>
      <c r="AK23" s="10">
        <v>7</v>
      </c>
      <c r="AL23" s="63">
        <f t="shared" si="8"/>
        <v>2.1881838074398248</v>
      </c>
      <c r="AM23" s="155">
        <v>1.56</v>
      </c>
    </row>
    <row r="24" spans="1:39" s="33" customFormat="1" ht="27.75" customHeight="1">
      <c r="A24" s="37">
        <v>18103</v>
      </c>
      <c r="B24" s="34"/>
      <c r="C24" s="32" t="s">
        <v>33</v>
      </c>
      <c r="D24" s="102">
        <v>112</v>
      </c>
      <c r="E24" s="116">
        <v>52</v>
      </c>
      <c r="F24" s="117">
        <v>60</v>
      </c>
      <c r="G24" s="118">
        <f t="shared" si="9"/>
        <v>6.18681986411092</v>
      </c>
      <c r="H24" s="119">
        <f t="shared" si="5"/>
        <v>86.66666666666667</v>
      </c>
      <c r="I24" s="26">
        <v>313</v>
      </c>
      <c r="J24" s="101">
        <v>154</v>
      </c>
      <c r="K24" s="102">
        <v>159</v>
      </c>
      <c r="L24" s="133">
        <f t="shared" si="0"/>
        <v>17.289951941667127</v>
      </c>
      <c r="M24" s="42">
        <f t="shared" si="1"/>
        <v>-201</v>
      </c>
      <c r="N24" s="71">
        <f t="shared" si="6"/>
        <v>-11.103132077556205</v>
      </c>
      <c r="O24" s="140">
        <v>1</v>
      </c>
      <c r="P24" s="101"/>
      <c r="Q24" s="102">
        <v>1</v>
      </c>
      <c r="R24" s="91">
        <f>O24/D24*1000</f>
        <v>8.928571428571429</v>
      </c>
      <c r="S24" s="10"/>
      <c r="T24" s="22"/>
      <c r="U24" s="25"/>
      <c r="V24" s="20"/>
      <c r="W24" s="15">
        <v>3</v>
      </c>
      <c r="X24" s="22">
        <v>3</v>
      </c>
      <c r="Y24" s="25">
        <v>0</v>
      </c>
      <c r="Z24" s="8">
        <f t="shared" si="2"/>
        <v>26.08695652173913</v>
      </c>
      <c r="AA24" s="20">
        <f t="shared" si="3"/>
        <v>26.08695652173913</v>
      </c>
      <c r="AB24" s="145">
        <v>0</v>
      </c>
      <c r="AC24" s="10">
        <v>0</v>
      </c>
      <c r="AD24" s="22">
        <v>0</v>
      </c>
      <c r="AE24" s="25">
        <v>0</v>
      </c>
      <c r="AF24" s="25">
        <v>0</v>
      </c>
      <c r="AG24" s="153">
        <v>0</v>
      </c>
      <c r="AH24" s="145">
        <v>0</v>
      </c>
      <c r="AI24" s="15">
        <v>74</v>
      </c>
      <c r="AJ24" s="81">
        <f t="shared" si="7"/>
        <v>4.087720267359002</v>
      </c>
      <c r="AK24" s="10">
        <v>19</v>
      </c>
      <c r="AL24" s="63">
        <f t="shared" si="8"/>
        <v>1.0495497983759599</v>
      </c>
      <c r="AM24" s="155">
        <v>1.35</v>
      </c>
    </row>
    <row r="25" spans="1:39" s="33" customFormat="1" ht="27.75" customHeight="1">
      <c r="A25" s="37">
        <v>11862</v>
      </c>
      <c r="B25" s="34"/>
      <c r="C25" s="32" t="s">
        <v>57</v>
      </c>
      <c r="D25" s="102">
        <v>58</v>
      </c>
      <c r="E25" s="116">
        <v>31</v>
      </c>
      <c r="F25" s="117">
        <v>27</v>
      </c>
      <c r="G25" s="118">
        <f t="shared" si="9"/>
        <v>4.8895633114146015</v>
      </c>
      <c r="H25" s="119">
        <f t="shared" si="5"/>
        <v>114.81481481481481</v>
      </c>
      <c r="I25" s="26">
        <v>140</v>
      </c>
      <c r="J25" s="101">
        <v>53</v>
      </c>
      <c r="K25" s="102">
        <v>87</v>
      </c>
      <c r="L25" s="133">
        <f t="shared" si="0"/>
        <v>11.802394199966278</v>
      </c>
      <c r="M25" s="42">
        <f t="shared" si="1"/>
        <v>-82</v>
      </c>
      <c r="N25" s="71">
        <f t="shared" si="6"/>
        <v>-6.912830888551677</v>
      </c>
      <c r="O25" s="140"/>
      <c r="P25" s="101"/>
      <c r="Q25" s="102"/>
      <c r="R25" s="91"/>
      <c r="S25" s="10"/>
      <c r="T25" s="22"/>
      <c r="U25" s="25"/>
      <c r="V25" s="16"/>
      <c r="W25" s="15">
        <v>2</v>
      </c>
      <c r="X25" s="22">
        <v>2</v>
      </c>
      <c r="Y25" s="25">
        <v>0</v>
      </c>
      <c r="Z25" s="8">
        <f t="shared" si="2"/>
        <v>33.333333333333336</v>
      </c>
      <c r="AA25" s="20">
        <f t="shared" si="3"/>
        <v>33.333333333333336</v>
      </c>
      <c r="AB25" s="145">
        <v>0</v>
      </c>
      <c r="AC25" s="10">
        <v>0</v>
      </c>
      <c r="AD25" s="22">
        <v>0</v>
      </c>
      <c r="AE25" s="25">
        <v>0</v>
      </c>
      <c r="AF25" s="25">
        <v>0</v>
      </c>
      <c r="AG25" s="153">
        <v>0</v>
      </c>
      <c r="AH25" s="145">
        <v>0</v>
      </c>
      <c r="AI25" s="15">
        <v>48</v>
      </c>
      <c r="AJ25" s="81">
        <f t="shared" si="7"/>
        <v>4.046535154274153</v>
      </c>
      <c r="AK25" s="10">
        <v>19</v>
      </c>
      <c r="AL25" s="63">
        <f t="shared" si="8"/>
        <v>1.601753498566852</v>
      </c>
      <c r="AM25" s="155">
        <v>1.03</v>
      </c>
    </row>
    <row r="26" spans="1:39" s="33" customFormat="1" ht="27.75" customHeight="1">
      <c r="A26" s="37">
        <v>11871</v>
      </c>
      <c r="B26" s="34"/>
      <c r="C26" s="32" t="s">
        <v>32</v>
      </c>
      <c r="D26" s="102">
        <v>65</v>
      </c>
      <c r="E26" s="116">
        <v>35</v>
      </c>
      <c r="F26" s="117">
        <v>30</v>
      </c>
      <c r="G26" s="118">
        <f t="shared" si="9"/>
        <v>5.475528599107068</v>
      </c>
      <c r="H26" s="119">
        <f t="shared" si="5"/>
        <v>116.66666666666667</v>
      </c>
      <c r="I26" s="26">
        <v>186</v>
      </c>
      <c r="J26" s="101">
        <v>98</v>
      </c>
      <c r="K26" s="102">
        <v>88</v>
      </c>
      <c r="L26" s="133">
        <f t="shared" si="0"/>
        <v>15.668435683598686</v>
      </c>
      <c r="M26" s="42">
        <f t="shared" si="1"/>
        <v>-121</v>
      </c>
      <c r="N26" s="71">
        <f t="shared" si="6"/>
        <v>-10.192907084491617</v>
      </c>
      <c r="O26" s="140">
        <v>1</v>
      </c>
      <c r="P26" s="101">
        <v>1</v>
      </c>
      <c r="Q26" s="102"/>
      <c r="R26" s="91">
        <f>O26/D26*1000</f>
        <v>15.384615384615385</v>
      </c>
      <c r="S26" s="10"/>
      <c r="T26" s="22"/>
      <c r="U26" s="25"/>
      <c r="V26" s="22"/>
      <c r="W26" s="15">
        <v>0</v>
      </c>
      <c r="X26" s="22">
        <v>0</v>
      </c>
      <c r="Y26" s="25">
        <v>0</v>
      </c>
      <c r="Z26" s="22">
        <v>0</v>
      </c>
      <c r="AA26" s="22">
        <v>0</v>
      </c>
      <c r="AB26" s="145">
        <v>0</v>
      </c>
      <c r="AC26" s="10">
        <v>0</v>
      </c>
      <c r="AD26" s="22">
        <v>0</v>
      </c>
      <c r="AE26" s="25">
        <v>0</v>
      </c>
      <c r="AF26" s="25">
        <v>0</v>
      </c>
      <c r="AG26" s="153">
        <v>0</v>
      </c>
      <c r="AH26" s="145">
        <v>0</v>
      </c>
      <c r="AI26" s="15">
        <v>37</v>
      </c>
      <c r="AJ26" s="81">
        <f t="shared" si="7"/>
        <v>3.1168393564147925</v>
      </c>
      <c r="AK26" s="10">
        <v>27</v>
      </c>
      <c r="AL26" s="63">
        <f t="shared" si="8"/>
        <v>2.274450341167551</v>
      </c>
      <c r="AM26" s="155">
        <v>1.26</v>
      </c>
    </row>
    <row r="27" spans="1:39" s="33" customFormat="1" ht="27.75" customHeight="1">
      <c r="A27" s="37">
        <v>12989</v>
      </c>
      <c r="B27" s="182" t="s">
        <v>10</v>
      </c>
      <c r="C27" s="183"/>
      <c r="D27" s="102">
        <f>SUM(D28:D30)</f>
        <v>42</v>
      </c>
      <c r="E27" s="116">
        <f>SUM(E28:E30)</f>
        <v>17</v>
      </c>
      <c r="F27" s="117">
        <f>SUM(F28:F30)</f>
        <v>25</v>
      </c>
      <c r="G27" s="118">
        <f t="shared" si="9"/>
        <v>3.2335052736931247</v>
      </c>
      <c r="H27" s="119">
        <f t="shared" si="5"/>
        <v>68</v>
      </c>
      <c r="I27" s="26">
        <f>SUM(I28:I30)</f>
        <v>230</v>
      </c>
      <c r="J27" s="101">
        <f>SUM(J28:J30)</f>
        <v>116</v>
      </c>
      <c r="K27" s="102">
        <f>SUM(K28:K30)</f>
        <v>114</v>
      </c>
      <c r="L27" s="133">
        <f t="shared" si="0"/>
        <v>17.707290784509972</v>
      </c>
      <c r="M27" s="42">
        <f t="shared" si="1"/>
        <v>-188</v>
      </c>
      <c r="N27" s="71">
        <f t="shared" si="6"/>
        <v>-14.473785510816844</v>
      </c>
      <c r="O27" s="140">
        <v>1</v>
      </c>
      <c r="P27" s="101">
        <v>1</v>
      </c>
      <c r="Q27" s="102"/>
      <c r="R27" s="91">
        <f>SUM(R28:R30)</f>
        <v>90.9090909090909</v>
      </c>
      <c r="S27" s="10"/>
      <c r="T27" s="22"/>
      <c r="U27" s="25"/>
      <c r="V27" s="20"/>
      <c r="W27" s="15">
        <v>0</v>
      </c>
      <c r="X27" s="22">
        <v>0</v>
      </c>
      <c r="Y27" s="25">
        <v>0</v>
      </c>
      <c r="Z27" s="22">
        <v>0</v>
      </c>
      <c r="AA27" s="22">
        <v>0</v>
      </c>
      <c r="AB27" s="145">
        <v>0</v>
      </c>
      <c r="AC27" s="10">
        <v>0</v>
      </c>
      <c r="AD27" s="22">
        <v>0</v>
      </c>
      <c r="AE27" s="25">
        <v>0</v>
      </c>
      <c r="AF27" s="25">
        <v>0</v>
      </c>
      <c r="AG27" s="153">
        <v>0</v>
      </c>
      <c r="AH27" s="145">
        <v>0</v>
      </c>
      <c r="AI27" s="15">
        <f>SUM(AI28:AI30)</f>
        <v>30</v>
      </c>
      <c r="AJ27" s="81">
        <f t="shared" si="7"/>
        <v>2.309646624066518</v>
      </c>
      <c r="AK27" s="10">
        <f>SUM(AK28:AK30)</f>
        <v>12</v>
      </c>
      <c r="AL27" s="63">
        <f t="shared" si="8"/>
        <v>0.9238586496266071</v>
      </c>
      <c r="AM27" s="155">
        <v>1.23</v>
      </c>
    </row>
    <row r="28" spans="1:39" s="33" customFormat="1" ht="27.75" customHeight="1">
      <c r="A28" s="37">
        <v>5654</v>
      </c>
      <c r="B28" s="34"/>
      <c r="C28" s="32" t="s">
        <v>34</v>
      </c>
      <c r="D28" s="102">
        <v>18</v>
      </c>
      <c r="E28" s="116">
        <v>8</v>
      </c>
      <c r="F28" s="117">
        <v>10</v>
      </c>
      <c r="G28" s="118">
        <f t="shared" si="9"/>
        <v>3.1835868411743897</v>
      </c>
      <c r="H28" s="119">
        <f t="shared" si="5"/>
        <v>80</v>
      </c>
      <c r="I28" s="26">
        <v>113</v>
      </c>
      <c r="J28" s="101">
        <v>66</v>
      </c>
      <c r="K28" s="102">
        <v>47</v>
      </c>
      <c r="L28" s="133">
        <f t="shared" si="0"/>
        <v>19.985850725150335</v>
      </c>
      <c r="M28" s="42">
        <f t="shared" si="1"/>
        <v>-95</v>
      </c>
      <c r="N28" s="71">
        <f t="shared" si="6"/>
        <v>-16.802263883975947</v>
      </c>
      <c r="O28" s="140"/>
      <c r="P28" s="101"/>
      <c r="Q28" s="102"/>
      <c r="R28" s="91"/>
      <c r="S28" s="10"/>
      <c r="T28" s="22"/>
      <c r="U28" s="25"/>
      <c r="V28" s="22"/>
      <c r="W28" s="15">
        <v>0</v>
      </c>
      <c r="X28" s="22">
        <v>0</v>
      </c>
      <c r="Y28" s="25">
        <v>0</v>
      </c>
      <c r="Z28" s="22">
        <v>0</v>
      </c>
      <c r="AA28" s="22">
        <v>0</v>
      </c>
      <c r="AB28" s="145">
        <v>0</v>
      </c>
      <c r="AC28" s="10">
        <v>0</v>
      </c>
      <c r="AD28" s="22">
        <v>0</v>
      </c>
      <c r="AE28" s="25">
        <v>0</v>
      </c>
      <c r="AF28" s="25">
        <v>0</v>
      </c>
      <c r="AG28" s="153">
        <v>0</v>
      </c>
      <c r="AH28" s="145">
        <v>0</v>
      </c>
      <c r="AI28" s="15">
        <v>10</v>
      </c>
      <c r="AJ28" s="81">
        <f t="shared" si="7"/>
        <v>1.7686593562079944</v>
      </c>
      <c r="AK28" s="10">
        <v>6</v>
      </c>
      <c r="AL28" s="63">
        <f t="shared" si="8"/>
        <v>1.0611956137247966</v>
      </c>
      <c r="AM28" s="155">
        <v>1.48</v>
      </c>
    </row>
    <row r="29" spans="1:39" s="33" customFormat="1" ht="27.75" customHeight="1">
      <c r="A29" s="37">
        <v>3912</v>
      </c>
      <c r="B29" s="34"/>
      <c r="C29" s="32" t="s">
        <v>35</v>
      </c>
      <c r="D29" s="102">
        <v>13</v>
      </c>
      <c r="E29" s="116">
        <v>5</v>
      </c>
      <c r="F29" s="117">
        <v>8</v>
      </c>
      <c r="G29" s="118">
        <f t="shared" si="9"/>
        <v>3.3231083844580778</v>
      </c>
      <c r="H29" s="119">
        <f t="shared" si="5"/>
        <v>62.5</v>
      </c>
      <c r="I29" s="26">
        <v>62</v>
      </c>
      <c r="J29" s="101">
        <v>28</v>
      </c>
      <c r="K29" s="102">
        <v>34</v>
      </c>
      <c r="L29" s="133">
        <f t="shared" si="0"/>
        <v>15.848670756646216</v>
      </c>
      <c r="M29" s="42">
        <f t="shared" si="1"/>
        <v>-49</v>
      </c>
      <c r="N29" s="71">
        <f t="shared" si="6"/>
        <v>-12.525562372188139</v>
      </c>
      <c r="O29" s="140"/>
      <c r="P29" s="101"/>
      <c r="Q29" s="102"/>
      <c r="R29" s="91"/>
      <c r="S29" s="10"/>
      <c r="T29" s="22"/>
      <c r="U29" s="25"/>
      <c r="V29" s="22"/>
      <c r="W29" s="15">
        <v>0</v>
      </c>
      <c r="X29" s="22">
        <v>0</v>
      </c>
      <c r="Y29" s="25">
        <v>0</v>
      </c>
      <c r="Z29" s="22">
        <v>0</v>
      </c>
      <c r="AA29" s="22">
        <v>0</v>
      </c>
      <c r="AB29" s="145">
        <v>0</v>
      </c>
      <c r="AC29" s="10">
        <v>0</v>
      </c>
      <c r="AD29" s="22">
        <v>0</v>
      </c>
      <c r="AE29" s="25">
        <v>0</v>
      </c>
      <c r="AF29" s="25">
        <v>0</v>
      </c>
      <c r="AG29" s="153">
        <v>0</v>
      </c>
      <c r="AH29" s="145">
        <v>0</v>
      </c>
      <c r="AI29" s="15">
        <v>11</v>
      </c>
      <c r="AJ29" s="81">
        <f t="shared" si="7"/>
        <v>2.8118609406952966</v>
      </c>
      <c r="AK29" s="10">
        <v>2</v>
      </c>
      <c r="AL29" s="63">
        <f t="shared" si="8"/>
        <v>0.5112474437627812</v>
      </c>
      <c r="AM29" s="155">
        <v>1.17</v>
      </c>
    </row>
    <row r="30" spans="1:39" s="33" customFormat="1" ht="27.75" customHeight="1">
      <c r="A30" s="37">
        <v>3423</v>
      </c>
      <c r="B30" s="34"/>
      <c r="C30" s="32" t="s">
        <v>36</v>
      </c>
      <c r="D30" s="102">
        <v>11</v>
      </c>
      <c r="E30" s="116">
        <v>4</v>
      </c>
      <c r="F30" s="117">
        <v>7</v>
      </c>
      <c r="G30" s="118">
        <f t="shared" si="9"/>
        <v>3.2135553607946243</v>
      </c>
      <c r="H30" s="119">
        <f t="shared" si="5"/>
        <v>57.14285714285714</v>
      </c>
      <c r="I30" s="15">
        <v>55</v>
      </c>
      <c r="J30" s="116">
        <v>22</v>
      </c>
      <c r="K30" s="117">
        <v>33</v>
      </c>
      <c r="L30" s="133">
        <f t="shared" si="0"/>
        <v>16.067776803973125</v>
      </c>
      <c r="M30" s="42">
        <f t="shared" si="1"/>
        <v>-44</v>
      </c>
      <c r="N30" s="71">
        <f t="shared" si="6"/>
        <v>-12.854221443178497</v>
      </c>
      <c r="O30" s="140">
        <v>1</v>
      </c>
      <c r="P30" s="101">
        <v>1</v>
      </c>
      <c r="Q30" s="102"/>
      <c r="R30" s="91">
        <f>O30/D30*1000</f>
        <v>90.9090909090909</v>
      </c>
      <c r="S30" s="10"/>
      <c r="T30" s="22"/>
      <c r="U30" s="25"/>
      <c r="V30" s="16"/>
      <c r="W30" s="15">
        <v>0</v>
      </c>
      <c r="X30" s="22">
        <v>0</v>
      </c>
      <c r="Y30" s="25">
        <v>0</v>
      </c>
      <c r="Z30" s="22">
        <v>0</v>
      </c>
      <c r="AA30" s="22">
        <v>0</v>
      </c>
      <c r="AB30" s="145">
        <v>0</v>
      </c>
      <c r="AC30" s="10">
        <v>0</v>
      </c>
      <c r="AD30" s="22">
        <v>0</v>
      </c>
      <c r="AE30" s="25">
        <v>0</v>
      </c>
      <c r="AF30" s="25">
        <v>0</v>
      </c>
      <c r="AG30" s="153">
        <v>0</v>
      </c>
      <c r="AH30" s="145">
        <v>0</v>
      </c>
      <c r="AI30" s="15">
        <v>9</v>
      </c>
      <c r="AJ30" s="81">
        <f t="shared" si="7"/>
        <v>2.629272567922875</v>
      </c>
      <c r="AK30" s="10">
        <v>4</v>
      </c>
      <c r="AL30" s="63">
        <f t="shared" si="8"/>
        <v>1.1685655857434998</v>
      </c>
      <c r="AM30" s="155">
        <v>0.91</v>
      </c>
    </row>
    <row r="31" spans="1:39" s="33" customFormat="1" ht="27.75" customHeight="1">
      <c r="A31" s="50">
        <f>SUM(A7,A11,A13)</f>
        <v>242843</v>
      </c>
      <c r="B31" s="176" t="s">
        <v>41</v>
      </c>
      <c r="C31" s="11" t="s">
        <v>58</v>
      </c>
      <c r="D31" s="120">
        <f>SUM(D7,D11,D13)</f>
        <v>2016</v>
      </c>
      <c r="E31" s="103">
        <f>SUM(E7,E11,E13)</f>
        <v>1073</v>
      </c>
      <c r="F31" s="104">
        <f>SUM(F7,F11,F13)</f>
        <v>943</v>
      </c>
      <c r="G31" s="121">
        <f t="shared" si="9"/>
        <v>8.301659920195354</v>
      </c>
      <c r="H31" s="122">
        <f t="shared" si="5"/>
        <v>113.78579003181338</v>
      </c>
      <c r="I31" s="51">
        <f>SUM(I7,I11,I13)</f>
        <v>2599</v>
      </c>
      <c r="J31" s="134">
        <f>SUM(J7,J11,J13)</f>
        <v>1324</v>
      </c>
      <c r="K31" s="135">
        <f>SUM(K7,K11,K13)</f>
        <v>1275</v>
      </c>
      <c r="L31" s="136">
        <f t="shared" si="0"/>
        <v>10.702387962593114</v>
      </c>
      <c r="M31" s="56">
        <f t="shared" si="1"/>
        <v>-583</v>
      </c>
      <c r="N31" s="72">
        <f t="shared" si="6"/>
        <v>-2.400728042397763</v>
      </c>
      <c r="O31" s="141">
        <f>SUM(O7,O14)</f>
        <v>4</v>
      </c>
      <c r="P31" s="103">
        <v>4</v>
      </c>
      <c r="Q31" s="104">
        <v>2</v>
      </c>
      <c r="R31" s="92">
        <f>O31/D31*1000</f>
        <v>1.984126984126984</v>
      </c>
      <c r="S31" s="52"/>
      <c r="T31" s="53"/>
      <c r="U31" s="54"/>
      <c r="V31" s="55"/>
      <c r="W31" s="51">
        <f>SUM(W7,W11,W13)</f>
        <v>59</v>
      </c>
      <c r="X31" s="53">
        <f>SUM(X7,X11,X13)</f>
        <v>27</v>
      </c>
      <c r="Y31" s="54">
        <f>SUM(Y7,Y11,Y13)</f>
        <v>32</v>
      </c>
      <c r="Z31" s="57">
        <f t="shared" si="2"/>
        <v>28.433734939759038</v>
      </c>
      <c r="AA31" s="58">
        <f t="shared" si="3"/>
        <v>13.215859030837004</v>
      </c>
      <c r="AB31" s="146">
        <f>Y31/(Y31+D31)*1000</f>
        <v>15.625</v>
      </c>
      <c r="AC31" s="52">
        <f>SUM(AC7,AC11,AC13)</f>
        <v>8</v>
      </c>
      <c r="AD31" s="59">
        <f>SUM(AD7,AD13)</f>
        <v>8</v>
      </c>
      <c r="AE31" s="54">
        <f>SUM(AE7,AE11)</f>
        <v>0</v>
      </c>
      <c r="AF31" s="58">
        <f aca="true" t="shared" si="10" ref="AF31:AG33">AC31/(AC31+D31)*1000</f>
        <v>3.952569169960474</v>
      </c>
      <c r="AG31" s="58">
        <f t="shared" si="10"/>
        <v>7.400555041628122</v>
      </c>
      <c r="AH31" s="148">
        <v>0</v>
      </c>
      <c r="AI31" s="51">
        <f>SUM(AI7,AI11,AI13)</f>
        <v>1098</v>
      </c>
      <c r="AJ31" s="82">
        <f t="shared" si="7"/>
        <v>4.521439777963541</v>
      </c>
      <c r="AK31" s="52">
        <f>SUM(AK7,AK11,AK13)</f>
        <v>401</v>
      </c>
      <c r="AL31" s="64">
        <f t="shared" si="8"/>
        <v>1.6512726329356826</v>
      </c>
      <c r="AM31" s="156">
        <v>1.48</v>
      </c>
    </row>
    <row r="32" spans="1:39" s="33" customFormat="1" ht="27.75" customHeight="1">
      <c r="A32" s="37">
        <f>SUM(A9,A17)</f>
        <v>110096</v>
      </c>
      <c r="B32" s="176"/>
      <c r="C32" s="13" t="s">
        <v>59</v>
      </c>
      <c r="D32" s="123">
        <f>SUM(D9,D17,)</f>
        <v>927</v>
      </c>
      <c r="E32" s="101">
        <f>SUM(E9,E17)</f>
        <v>489</v>
      </c>
      <c r="F32" s="102">
        <f>SUM(F9,F17)</f>
        <v>438</v>
      </c>
      <c r="G32" s="118">
        <f t="shared" si="9"/>
        <v>8.419924429588722</v>
      </c>
      <c r="H32" s="119">
        <f t="shared" si="5"/>
        <v>111.64383561643835</v>
      </c>
      <c r="I32" s="15">
        <f>SUM(I9,I17)</f>
        <v>1360</v>
      </c>
      <c r="J32" s="116">
        <f>SUM(J9,J17)</f>
        <v>701</v>
      </c>
      <c r="K32" s="117">
        <f>SUM(K9,K17)</f>
        <v>659</v>
      </c>
      <c r="L32" s="133">
        <f t="shared" si="0"/>
        <v>12.352855689580004</v>
      </c>
      <c r="M32" s="42">
        <f t="shared" si="1"/>
        <v>-433</v>
      </c>
      <c r="N32" s="71">
        <f t="shared" si="6"/>
        <v>-3.93293125999128</v>
      </c>
      <c r="O32" s="140"/>
      <c r="P32" s="101"/>
      <c r="Q32" s="102"/>
      <c r="R32" s="91"/>
      <c r="S32" s="10"/>
      <c r="T32" s="22"/>
      <c r="U32" s="25"/>
      <c r="V32" s="16"/>
      <c r="W32" s="15">
        <f>SUM(W9,W17)</f>
        <v>26</v>
      </c>
      <c r="X32" s="22">
        <f>SUM(X9,X17)</f>
        <v>11</v>
      </c>
      <c r="Y32" s="25">
        <f>SUM(Y9,Y17)</f>
        <v>15</v>
      </c>
      <c r="Z32" s="8">
        <f t="shared" si="2"/>
        <v>27.28226652675761</v>
      </c>
      <c r="AA32" s="20">
        <f t="shared" si="3"/>
        <v>11.727078891257996</v>
      </c>
      <c r="AB32" s="144">
        <f>Y32/(Y32+D32)*1000</f>
        <v>15.92356687898089</v>
      </c>
      <c r="AC32" s="10">
        <f>SUM(AC9,AC17)</f>
        <v>1</v>
      </c>
      <c r="AD32" s="47">
        <f>SUM(AD9,AD17)</f>
        <v>1</v>
      </c>
      <c r="AE32" s="25">
        <f>SUM(AE9,AE17)</f>
        <v>0</v>
      </c>
      <c r="AF32" s="20">
        <f t="shared" si="10"/>
        <v>1.0775862068965516</v>
      </c>
      <c r="AG32" s="20">
        <f t="shared" si="10"/>
        <v>2.0408163265306123</v>
      </c>
      <c r="AH32" s="145">
        <v>0</v>
      </c>
      <c r="AI32" s="15">
        <f>SUM(AI9,AI17)</f>
        <v>518</v>
      </c>
      <c r="AJ32" s="81">
        <f t="shared" si="7"/>
        <v>4.704984740590031</v>
      </c>
      <c r="AK32" s="10">
        <f>SUM(AK9,AK17)</f>
        <v>190</v>
      </c>
      <c r="AL32" s="63">
        <f t="shared" si="8"/>
        <v>1.725766603691324</v>
      </c>
      <c r="AM32" s="155">
        <v>1.73</v>
      </c>
    </row>
    <row r="33" spans="1:39" s="33" customFormat="1" ht="27.75" customHeight="1">
      <c r="A33" s="37">
        <f>SUM(A8,A10,A22)</f>
        <v>228987</v>
      </c>
      <c r="B33" s="176"/>
      <c r="C33" s="13" t="s">
        <v>60</v>
      </c>
      <c r="D33" s="123">
        <f>SUM(D8,D10,D22,)</f>
        <v>1893</v>
      </c>
      <c r="E33" s="101">
        <f>SUM(E8,E10,E22)</f>
        <v>973</v>
      </c>
      <c r="F33" s="102">
        <f>SUM(F8,F10,F22)</f>
        <v>920</v>
      </c>
      <c r="G33" s="118">
        <f t="shared" si="9"/>
        <v>8.26684484272033</v>
      </c>
      <c r="H33" s="119">
        <f t="shared" si="5"/>
        <v>105.76086956521739</v>
      </c>
      <c r="I33" s="15">
        <f>SUM(I8,I10,I22)</f>
        <v>2493</v>
      </c>
      <c r="J33" s="116">
        <f>SUM(J8,J10,J22)</f>
        <v>1241</v>
      </c>
      <c r="K33" s="117">
        <f>SUM(K8,K10,K22)</f>
        <v>1252</v>
      </c>
      <c r="L33" s="133">
        <f t="shared" si="0"/>
        <v>10.887080925991432</v>
      </c>
      <c r="M33" s="42">
        <f t="shared" si="1"/>
        <v>-600</v>
      </c>
      <c r="N33" s="71">
        <f t="shared" si="6"/>
        <v>-2.6202360832711027</v>
      </c>
      <c r="O33" s="140">
        <v>6</v>
      </c>
      <c r="P33" s="101">
        <v>2</v>
      </c>
      <c r="Q33" s="102">
        <v>2</v>
      </c>
      <c r="R33" s="91">
        <f>O33/D33*1000</f>
        <v>3.1695721077654517</v>
      </c>
      <c r="S33" s="10">
        <v>1</v>
      </c>
      <c r="T33" s="22">
        <v>1</v>
      </c>
      <c r="U33" s="25"/>
      <c r="V33" s="16">
        <v>0.5</v>
      </c>
      <c r="W33" s="15">
        <f>SUM(W8,W10,W22)</f>
        <v>41</v>
      </c>
      <c r="X33" s="22">
        <f>SUM(X8,X10,X22,)</f>
        <v>20</v>
      </c>
      <c r="Y33" s="25">
        <f>SUM(Y8,Y10,Y22)</f>
        <v>21</v>
      </c>
      <c r="Z33" s="8">
        <f t="shared" si="2"/>
        <v>21.199586349534645</v>
      </c>
      <c r="AA33" s="20">
        <f t="shared" si="3"/>
        <v>10.454783063251437</v>
      </c>
      <c r="AB33" s="144">
        <f>Y33/(Y33+D33)*1000</f>
        <v>10.9717868338558</v>
      </c>
      <c r="AC33" s="10">
        <v>6</v>
      </c>
      <c r="AD33" s="47">
        <v>5</v>
      </c>
      <c r="AE33" s="25">
        <v>1</v>
      </c>
      <c r="AF33" s="20">
        <f t="shared" si="10"/>
        <v>3.1595576619273302</v>
      </c>
      <c r="AG33" s="20">
        <f t="shared" si="10"/>
        <v>5.112474437627812</v>
      </c>
      <c r="AH33" s="144">
        <f>AE33/(AE33+F33)*1000</f>
        <v>1.0857763300760044</v>
      </c>
      <c r="AI33" s="15">
        <f>SUM(AI8,AI10,AI22)</f>
        <v>1237</v>
      </c>
      <c r="AJ33" s="81">
        <f t="shared" si="7"/>
        <v>5.402053391677257</v>
      </c>
      <c r="AK33" s="10">
        <f>SUM(AK8,AK10,AK22,)</f>
        <v>470</v>
      </c>
      <c r="AL33" s="63">
        <f t="shared" si="8"/>
        <v>2.0525182652290304</v>
      </c>
      <c r="AM33" s="155">
        <v>1.46</v>
      </c>
    </row>
    <row r="34" spans="1:39" s="3" customFormat="1" ht="27.75" customHeight="1" thickBot="1">
      <c r="A34" s="49">
        <f>SUM(A27)</f>
        <v>12989</v>
      </c>
      <c r="B34" s="177"/>
      <c r="C34" s="12" t="s">
        <v>61</v>
      </c>
      <c r="D34" s="124">
        <f>SUM(D27)</f>
        <v>42</v>
      </c>
      <c r="E34" s="99">
        <f>SUM(E27)</f>
        <v>17</v>
      </c>
      <c r="F34" s="100">
        <f>SUM(F27)</f>
        <v>25</v>
      </c>
      <c r="G34" s="125">
        <f t="shared" si="9"/>
        <v>3.2335052736931247</v>
      </c>
      <c r="H34" s="126">
        <f t="shared" si="5"/>
        <v>68</v>
      </c>
      <c r="I34" s="14">
        <f>SUM(I27)</f>
        <v>230</v>
      </c>
      <c r="J34" s="130">
        <f>SUM(J27)</f>
        <v>116</v>
      </c>
      <c r="K34" s="131">
        <f>SUM(K27)</f>
        <v>114</v>
      </c>
      <c r="L34" s="137">
        <f t="shared" si="0"/>
        <v>17.707290784509972</v>
      </c>
      <c r="M34" s="61">
        <f t="shared" si="1"/>
        <v>-188</v>
      </c>
      <c r="N34" s="73">
        <f t="shared" si="6"/>
        <v>-14.473785510816844</v>
      </c>
      <c r="O34" s="139">
        <f>SUM(O27)</f>
        <v>1</v>
      </c>
      <c r="P34" s="99">
        <f>SUM(P27)</f>
        <v>1</v>
      </c>
      <c r="Q34" s="100"/>
      <c r="R34" s="90">
        <f>O34/D34*1000</f>
        <v>23.809523809523807</v>
      </c>
      <c r="S34" s="9"/>
      <c r="T34" s="19"/>
      <c r="U34" s="24"/>
      <c r="V34" s="19"/>
      <c r="W34" s="14">
        <f>SUM(W27)</f>
        <v>0</v>
      </c>
      <c r="X34" s="19">
        <f>SUM(X27)</f>
        <v>0</v>
      </c>
      <c r="Y34" s="24">
        <f>SUM(Y27)</f>
        <v>0</v>
      </c>
      <c r="Z34" s="7">
        <f t="shared" si="2"/>
        <v>0</v>
      </c>
      <c r="AA34" s="18">
        <f t="shared" si="3"/>
        <v>0</v>
      </c>
      <c r="AB34" s="147">
        <f>Y34/(Y34+D34)*1000</f>
        <v>0</v>
      </c>
      <c r="AC34" s="9">
        <f>SUM(AC27)</f>
        <v>0</v>
      </c>
      <c r="AD34" s="39">
        <f>SUM(AD27)</f>
        <v>0</v>
      </c>
      <c r="AE34" s="24">
        <f>SUM(AE27)</f>
        <v>0</v>
      </c>
      <c r="AF34" s="149">
        <v>0</v>
      </c>
      <c r="AG34" s="150">
        <v>0</v>
      </c>
      <c r="AH34" s="151">
        <v>0</v>
      </c>
      <c r="AI34" s="14">
        <f>SUM(AI27)</f>
        <v>30</v>
      </c>
      <c r="AJ34" s="83">
        <f>AI34/A34*1000</f>
        <v>2.309646624066518</v>
      </c>
      <c r="AK34" s="9">
        <f>SUM(AK27)</f>
        <v>12</v>
      </c>
      <c r="AL34" s="65">
        <f t="shared" si="8"/>
        <v>0.9238586496266071</v>
      </c>
      <c r="AM34" s="157">
        <v>1.23</v>
      </c>
    </row>
    <row r="35" spans="4:39" s="3" customFormat="1" ht="13.5">
      <c r="D35" s="127"/>
      <c r="E35" s="96"/>
      <c r="F35" s="96"/>
      <c r="G35" s="96"/>
      <c r="H35" s="96"/>
      <c r="J35" s="96"/>
      <c r="K35" s="96"/>
      <c r="L35" s="96"/>
      <c r="N35" s="67"/>
      <c r="O35" s="96"/>
      <c r="P35" s="96"/>
      <c r="Q35" s="96"/>
      <c r="R35" s="87"/>
      <c r="AJ35" s="77"/>
      <c r="AM35" s="96"/>
    </row>
    <row r="36" spans="4:39" s="30" customFormat="1" ht="11.25">
      <c r="D36" s="105" t="s">
        <v>68</v>
      </c>
      <c r="E36" s="105"/>
      <c r="F36" s="105"/>
      <c r="G36" s="105"/>
      <c r="H36" s="105"/>
      <c r="J36" s="105"/>
      <c r="K36" s="105"/>
      <c r="L36" s="105"/>
      <c r="N36" s="74"/>
      <c r="O36" s="105"/>
      <c r="P36" s="105"/>
      <c r="Q36" s="105"/>
      <c r="R36" s="93"/>
      <c r="AJ36" s="84"/>
      <c r="AM36" s="105"/>
    </row>
    <row r="37" spans="4:39" s="30" customFormat="1" ht="11.25">
      <c r="D37" s="105" t="s">
        <v>69</v>
      </c>
      <c r="E37" s="105"/>
      <c r="F37" s="105"/>
      <c r="G37" s="105"/>
      <c r="H37" s="105"/>
      <c r="J37" s="105"/>
      <c r="K37" s="105"/>
      <c r="L37" s="105"/>
      <c r="N37" s="74"/>
      <c r="O37" s="105"/>
      <c r="P37" s="105"/>
      <c r="Q37" s="105"/>
      <c r="R37" s="93"/>
      <c r="AJ37" s="84"/>
      <c r="AM37" s="105"/>
    </row>
    <row r="38" spans="4:39" s="30" customFormat="1" ht="11.25">
      <c r="D38" s="105" t="s">
        <v>70</v>
      </c>
      <c r="E38" s="105"/>
      <c r="F38" s="105"/>
      <c r="G38" s="105"/>
      <c r="H38" s="105"/>
      <c r="J38" s="105"/>
      <c r="K38" s="105"/>
      <c r="L38" s="105"/>
      <c r="N38" s="74"/>
      <c r="O38" s="105"/>
      <c r="P38" s="105"/>
      <c r="Q38" s="105"/>
      <c r="R38" s="93"/>
      <c r="AJ38" s="84"/>
      <c r="AM38" s="105"/>
    </row>
  </sheetData>
  <mergeCells count="34">
    <mergeCell ref="B27:C27"/>
    <mergeCell ref="AK4:AK5"/>
    <mergeCell ref="AI4:AI5"/>
    <mergeCell ref="B3:C5"/>
    <mergeCell ref="H3:H5"/>
    <mergeCell ref="D3:G3"/>
    <mergeCell ref="D4:F4"/>
    <mergeCell ref="I3:L3"/>
    <mergeCell ref="I4:K4"/>
    <mergeCell ref="M4:M5"/>
    <mergeCell ref="B31:B34"/>
    <mergeCell ref="B6:C6"/>
    <mergeCell ref="B7:C7"/>
    <mergeCell ref="B8:C8"/>
    <mergeCell ref="B9:C9"/>
    <mergeCell ref="B10:C10"/>
    <mergeCell ref="B11:C11"/>
    <mergeCell ref="B13:C13"/>
    <mergeCell ref="B17:C17"/>
    <mergeCell ref="B22:C22"/>
    <mergeCell ref="M3:N3"/>
    <mergeCell ref="O4:Q4"/>
    <mergeCell ref="O3:R3"/>
    <mergeCell ref="AC3:AH3"/>
    <mergeCell ref="AM3:AM5"/>
    <mergeCell ref="AI3:AJ3"/>
    <mergeCell ref="AK3:AL3"/>
    <mergeCell ref="S4:U4"/>
    <mergeCell ref="S3:V3"/>
    <mergeCell ref="W4:Y4"/>
    <mergeCell ref="Z4:AB4"/>
    <mergeCell ref="W3:AB3"/>
    <mergeCell ref="AC4:AE4"/>
    <mergeCell ref="AF4:AH4"/>
  </mergeCells>
  <printOptions/>
  <pageMargins left="0.5905511811023623" right="0" top="0.7874015748031497" bottom="0.5118110236220472" header="0.5118110236220472" footer="0.5118110236220472"/>
  <pageSetup horizontalDpi="600" verticalDpi="600" orientation="landscape" paperSize="9" scale="55" r:id="rId1"/>
  <headerFooter alignWithMargins="0">
    <oddHeader>&amp;C&amp;P / &amp;N ページ</oddHeader>
  </headerFooter>
  <colBreaks count="1" manualBreakCount="1">
    <brk id="2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鳥取県庁</cp:lastModifiedBy>
  <cp:lastPrinted>2010-01-12T00:25:28Z</cp:lastPrinted>
  <dcterms:created xsi:type="dcterms:W3CDTF">2005-11-14T04:14:28Z</dcterms:created>
  <dcterms:modified xsi:type="dcterms:W3CDTF">2010-06-22T04:41:23Z</dcterms:modified>
  <cp:category/>
  <cp:version/>
  <cp:contentType/>
  <cp:contentStatus/>
</cp:coreProperties>
</file>