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総覧" sheetId="1" r:id="rId1"/>
  </sheets>
  <definedNames>
    <definedName name="_xlnm.Print_Area" localSheetId="0">'総覧'!$C$1:$AN$41</definedName>
    <definedName name="_xlnm.Print_Titles" localSheetId="0">'総覧'!$C:$D</definedName>
  </definedNames>
  <calcPr fullCalcOnLoad="1"/>
</workbook>
</file>

<file path=xl/sharedStrings.xml><?xml version="1.0" encoding="utf-8"?>
<sst xmlns="http://schemas.openxmlformats.org/spreadsheetml/2006/main" count="243" uniqueCount="79">
  <si>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</si>
  <si>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</si>
  <si>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</si>
  <si>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</si>
  <si>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</si>
  <si>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</si>
  <si>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</si>
  <si>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</si>
  <si>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</si>
  <si>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</si>
  <si>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</si>
  <si>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</si>
  <si>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</si>
  <si>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</si>
  <si>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</si>
  <si>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</si>
  <si>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</si>
  <si>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</si>
  <si>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</si>
  <si>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</si>
  <si>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</si>
  <si>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</si>
  <si>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</si>
  <si>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</si>
  <si>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</si>
  <si>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</si>
  <si>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</si>
  <si>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</si>
  <si>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</si>
  <si>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</si>
  <si>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</si>
  <si>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</si>
  <si>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</si>
  <si>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</si>
  <si>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</si>
  <si>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</si>
  <si>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</si>
  <si>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</si>
  <si>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</si>
  <si>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</si>
  <si>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</si>
  <si>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</si>
  <si>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</si>
  <si>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</si>
  <si>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</si>
  <si>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</si>
  <si>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</si>
  <si>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</si>
  <si>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</si>
  <si>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</si>
  <si>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</si>
  <si>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</si>
  <si>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</si>
  <si>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</si>
  <si>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</si>
  <si>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</si>
  <si>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</si>
  <si>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</si>
  <si>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</si>
  <si>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</si>
  <si>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</si>
  <si>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日野　　　　　　　　　</t>
  </si>
  <si>
    <t>周産期死亡率</t>
  </si>
  <si>
    <t>合計特殊出生率</t>
  </si>
  <si>
    <t>県計</t>
  </si>
  <si>
    <t>第3表</t>
  </si>
  <si>
    <t>人口</t>
  </si>
  <si>
    <t xml:space="preserve">  -</t>
  </si>
  <si>
    <t>-</t>
  </si>
  <si>
    <t>圏域</t>
  </si>
  <si>
    <t>鳥取</t>
  </si>
  <si>
    <t>倉吉</t>
  </si>
  <si>
    <t>米子　　　　　　　　　</t>
  </si>
  <si>
    <t>-</t>
  </si>
  <si>
    <t>注：３）各市町村の合計特殊出生率については、厚生労働省から交付された平成２３年人口動態調査結果を基に、鳥取県福祉保健部福祉保健課が算出したものである。ただし、県計の値については、『平成21年人口動態統計』（厚生労働省）によった。</t>
  </si>
  <si>
    <t>注：２）各項目の率の算出方法については凡例を参照のこと。なお人口千対の値を求めるに当たっては、鳥取県企画部統計課公表の「鳥取県年齢別推計人口　第３表　市町村別推計人口」掲載の人口を用いた。このため、第２表の平成２３年の各項目のうち、人口千対の率と本表の値が一致しないことがある。</t>
  </si>
  <si>
    <t>注：１）本表の各項目の実数は、「平成２３年人口動態統計」（厚生労働省）中巻所収「総覧　第２表　人口動態総覧，都道府県；保健所・市区町村別」掲載の鳥取県内各市町村の数値を、平成２３年１０月１日現在の市町村、保健所管内単位で集計したものである。</t>
  </si>
  <si>
    <t>-</t>
  </si>
  <si>
    <r>
      <t>　　平成２４年　人口動態総覧、実数・率  （市町村・保健所別）</t>
    </r>
    <r>
      <rPr>
        <b/>
        <sz val="14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</si>
</sst>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  <numFmt numFmtId="189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double"/>
    </border>
    <border>
      <left style="hair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1" fontId="2" fillId="33" borderId="16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distributed" vertical="center" shrinkToFit="1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41" fontId="2" fillId="33" borderId="32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86" fontId="3" fillId="33" borderId="0" xfId="0" applyNumberFormat="1" applyFont="1" applyFill="1" applyAlignment="1">
      <alignment vertical="center"/>
    </xf>
    <xf numFmtId="186" fontId="2" fillId="33" borderId="0" xfId="0" applyNumberFormat="1" applyFont="1" applyFill="1" applyAlignment="1">
      <alignment vertical="center"/>
    </xf>
    <xf numFmtId="186" fontId="2" fillId="33" borderId="18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186" fontId="2" fillId="33" borderId="19" xfId="0" applyNumberFormat="1" applyFont="1" applyFill="1" applyBorder="1" applyAlignment="1">
      <alignment vertical="center"/>
    </xf>
    <xf numFmtId="186" fontId="2" fillId="33" borderId="34" xfId="0" applyNumberFormat="1" applyFont="1" applyFill="1" applyBorder="1" applyAlignment="1">
      <alignment vertical="center"/>
    </xf>
    <xf numFmtId="186" fontId="2" fillId="33" borderId="18" xfId="0" applyNumberFormat="1" applyFont="1" applyFill="1" applyBorder="1" applyAlignment="1">
      <alignment vertical="center"/>
    </xf>
    <xf numFmtId="186" fontId="2" fillId="33" borderId="14" xfId="0" applyNumberFormat="1" applyFont="1" applyFill="1" applyBorder="1" applyAlignment="1">
      <alignment vertical="center"/>
    </xf>
    <xf numFmtId="186" fontId="4" fillId="33" borderId="0" xfId="0" applyNumberFormat="1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8" fontId="3" fillId="33" borderId="0" xfId="0" applyNumberFormat="1" applyFont="1" applyFill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/>
    </xf>
    <xf numFmtId="188" fontId="2" fillId="33" borderId="35" xfId="0" applyNumberFormat="1" applyFont="1" applyFill="1" applyBorder="1" applyAlignment="1">
      <alignment horizontal="center" vertical="center"/>
    </xf>
    <xf numFmtId="188" fontId="2" fillId="33" borderId="14" xfId="0" applyNumberFormat="1" applyFont="1" applyFill="1" applyBorder="1" applyAlignment="1">
      <alignment horizontal="right" vertical="center"/>
    </xf>
    <xf numFmtId="188" fontId="2" fillId="33" borderId="15" xfId="0" applyNumberFormat="1" applyFont="1" applyFill="1" applyBorder="1" applyAlignment="1">
      <alignment horizontal="right" vertical="center"/>
    </xf>
    <xf numFmtId="188" fontId="2" fillId="33" borderId="13" xfId="0" applyNumberFormat="1" applyFont="1" applyFill="1" applyBorder="1" applyAlignment="1">
      <alignment horizontal="right" vertical="center"/>
    </xf>
    <xf numFmtId="188" fontId="4" fillId="33" borderId="0" xfId="0" applyNumberFormat="1" applyFont="1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1" fontId="2" fillId="0" borderId="45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48" xfId="0" applyNumberFormat="1" applyFont="1" applyFill="1" applyBorder="1" applyAlignment="1">
      <alignment vertical="center"/>
    </xf>
    <xf numFmtId="181" fontId="2" fillId="0" borderId="49" xfId="0" applyNumberFormat="1" applyFont="1" applyFill="1" applyBorder="1" applyAlignment="1">
      <alignment vertical="center"/>
    </xf>
    <xf numFmtId="181" fontId="2" fillId="0" borderId="34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180" fontId="2" fillId="0" borderId="47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53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1" fontId="2" fillId="0" borderId="55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56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180" fontId="2" fillId="0" borderId="51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58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180" fontId="2" fillId="0" borderId="59" xfId="0" applyNumberFormat="1" applyFont="1" applyFill="1" applyBorder="1" applyAlignment="1">
      <alignment vertical="center"/>
    </xf>
    <xf numFmtId="180" fontId="2" fillId="0" borderId="60" xfId="0" applyNumberFormat="1" applyFont="1" applyFill="1" applyBorder="1" applyAlignment="1">
      <alignment vertical="center"/>
    </xf>
    <xf numFmtId="180" fontId="2" fillId="0" borderId="61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80" fontId="2" fillId="0" borderId="62" xfId="0" applyNumberFormat="1" applyFont="1" applyFill="1" applyBorder="1" applyAlignment="1">
      <alignment vertical="center"/>
    </xf>
    <xf numFmtId="41" fontId="2" fillId="0" borderId="62" xfId="0" applyNumberFormat="1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63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180" fontId="2" fillId="0" borderId="6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65" xfId="0" applyNumberFormat="1" applyFont="1" applyFill="1" applyBorder="1" applyAlignment="1">
      <alignment vertical="center"/>
    </xf>
    <xf numFmtId="180" fontId="2" fillId="0" borderId="66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vertical="center"/>
    </xf>
    <xf numFmtId="41" fontId="2" fillId="0" borderId="68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69" xfId="0" applyNumberFormat="1" applyFont="1" applyFill="1" applyBorder="1" applyAlignment="1">
      <alignment horizontal="right" vertical="center"/>
    </xf>
    <xf numFmtId="41" fontId="2" fillId="0" borderId="51" xfId="0" applyNumberFormat="1" applyFont="1" applyFill="1" applyBorder="1" applyAlignment="1">
      <alignment vertical="center"/>
    </xf>
    <xf numFmtId="41" fontId="2" fillId="0" borderId="70" xfId="0" applyNumberFormat="1" applyFont="1" applyFill="1" applyBorder="1" applyAlignment="1">
      <alignment vertical="center"/>
    </xf>
    <xf numFmtId="41" fontId="2" fillId="0" borderId="64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7" fontId="2" fillId="0" borderId="52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187" fontId="2" fillId="0" borderId="69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vertical="center"/>
    </xf>
    <xf numFmtId="184" fontId="2" fillId="0" borderId="34" xfId="0" applyNumberFormat="1" applyFont="1" applyFill="1" applyBorder="1" applyAlignment="1">
      <alignment vertical="center"/>
    </xf>
    <xf numFmtId="187" fontId="2" fillId="0" borderId="13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3" fontId="2" fillId="0" borderId="33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183" fontId="2" fillId="0" borderId="3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9" fontId="2" fillId="0" borderId="48" xfId="0" applyNumberFormat="1" applyFont="1" applyFill="1" applyBorder="1" applyAlignment="1">
      <alignment vertical="center"/>
    </xf>
    <xf numFmtId="189" fontId="2" fillId="0" borderId="67" xfId="0" applyNumberFormat="1" applyFont="1" applyFill="1" applyBorder="1" applyAlignment="1">
      <alignment vertical="center"/>
    </xf>
    <xf numFmtId="189" fontId="2" fillId="0" borderId="62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72" xfId="0" applyNumberFormat="1" applyFont="1" applyFill="1" applyBorder="1" applyAlignment="1">
      <alignment vertical="center"/>
    </xf>
    <xf numFmtId="41" fontId="2" fillId="0" borderId="73" xfId="0" applyNumberFormat="1" applyFont="1" applyFill="1" applyBorder="1" applyAlignment="1">
      <alignment vertical="center"/>
    </xf>
    <xf numFmtId="41" fontId="2" fillId="0" borderId="74" xfId="0" applyNumberFormat="1" applyFont="1" applyFill="1" applyBorder="1" applyAlignment="1">
      <alignment vertical="center"/>
    </xf>
    <xf numFmtId="41" fontId="2" fillId="33" borderId="40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7" fontId="2" fillId="0" borderId="34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75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horizontal="distributed" vertical="center"/>
    </xf>
    <xf numFmtId="189" fontId="2" fillId="0" borderId="49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horizontal="right" vertical="center"/>
    </xf>
    <xf numFmtId="188" fontId="2" fillId="33" borderId="18" xfId="0" applyNumberFormat="1" applyFont="1" applyFill="1" applyBorder="1" applyAlignment="1">
      <alignment horizontal="right" vertical="center"/>
    </xf>
    <xf numFmtId="41" fontId="2" fillId="0" borderId="76" xfId="0" applyNumberFormat="1" applyFont="1" applyFill="1" applyBorder="1" applyAlignment="1">
      <alignment vertical="center"/>
    </xf>
    <xf numFmtId="41" fontId="2" fillId="0" borderId="77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80" fontId="2" fillId="0" borderId="75" xfId="0" applyNumberFormat="1" applyFont="1" applyFill="1" applyBorder="1" applyAlignment="1">
      <alignment vertical="center"/>
    </xf>
    <xf numFmtId="188" fontId="2" fillId="33" borderId="29" xfId="0" applyNumberFormat="1" applyFont="1" applyFill="1" applyBorder="1" applyAlignment="1">
      <alignment vertical="center"/>
    </xf>
    <xf numFmtId="188" fontId="2" fillId="0" borderId="15" xfId="0" applyNumberFormat="1" applyFont="1" applyFill="1" applyBorder="1" applyAlignment="1">
      <alignment vertical="center"/>
    </xf>
    <xf numFmtId="188" fontId="2" fillId="33" borderId="14" xfId="0" applyNumberFormat="1" applyFont="1" applyFill="1" applyBorder="1" applyAlignment="1">
      <alignment vertical="center"/>
    </xf>
    <xf numFmtId="41" fontId="2" fillId="0" borderId="66" xfId="0" applyNumberFormat="1" applyFont="1" applyFill="1" applyBorder="1" applyAlignment="1">
      <alignment vertical="center"/>
    </xf>
    <xf numFmtId="180" fontId="2" fillId="33" borderId="18" xfId="0" applyNumberFormat="1" applyFont="1" applyFill="1" applyBorder="1" applyAlignment="1">
      <alignment vertical="center"/>
    </xf>
    <xf numFmtId="180" fontId="2" fillId="33" borderId="34" xfId="0" applyNumberFormat="1" applyFont="1" applyFill="1" applyBorder="1" applyAlignment="1">
      <alignment vertical="center"/>
    </xf>
    <xf numFmtId="41" fontId="2" fillId="33" borderId="56" xfId="0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55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41" fontId="2" fillId="33" borderId="34" xfId="0" applyNumberFormat="1" applyFont="1" applyFill="1" applyBorder="1" applyAlignment="1">
      <alignment vertical="center"/>
    </xf>
    <xf numFmtId="41" fontId="2" fillId="33" borderId="53" xfId="0" applyNumberFormat="1" applyFont="1" applyFill="1" applyBorder="1" applyAlignment="1">
      <alignment vertical="center"/>
    </xf>
    <xf numFmtId="41" fontId="2" fillId="33" borderId="48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180" fontId="2" fillId="0" borderId="78" xfId="0" applyNumberFormat="1" applyFont="1" applyFill="1" applyBorder="1" applyAlignment="1">
      <alignment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75" xfId="0" applyFont="1" applyFill="1" applyBorder="1" applyAlignment="1">
      <alignment horizontal="distributed" vertical="center"/>
    </xf>
    <xf numFmtId="0" fontId="2" fillId="33" borderId="89" xfId="0" applyFont="1" applyFill="1" applyBorder="1" applyAlignment="1">
      <alignment horizontal="distributed" vertical="center"/>
    </xf>
    <xf numFmtId="0" fontId="2" fillId="33" borderId="90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vertical="center" textRotation="255" wrapText="1"/>
    </xf>
    <xf numFmtId="0" fontId="0" fillId="0" borderId="49" xfId="0" applyBorder="1" applyAlignment="1">
      <alignment vertical="center" textRotation="255" wrapText="1"/>
    </xf>
    <xf numFmtId="0" fontId="0" fillId="0" borderId="51" xfId="0" applyBorder="1" applyAlignment="1">
      <alignment vertical="center" textRotation="255" wrapText="1"/>
    </xf>
    <xf numFmtId="0" fontId="2" fillId="33" borderId="93" xfId="0" applyFont="1" applyFill="1" applyBorder="1" applyAlignment="1">
      <alignment vertical="center" wrapText="1"/>
    </xf>
    <xf numFmtId="0" fontId="2" fillId="33" borderId="9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showGridLines="0" tabSelected="1" view="pageBreakPreview" zoomScale="115" zoomScaleNormal="85" zoomScaleSheetLayoutView="11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1" sqref="D1"/>
    </sheetView>
  </sheetViews>
  <sheetFormatPr defaultColWidth="9.00390625" defaultRowHeight="13.5"/>
  <cols>
    <col min="1" max="1" width="4.75390625" style="1" hidden="1" customWidth="1"/>
    <col min="2" max="2" width="11.00390625" style="1" hidden="1" customWidth="1"/>
    <col min="3" max="3" width="2.375" style="1" customWidth="1"/>
    <col min="4" max="4" width="12.50390625" style="1" customWidth="1"/>
    <col min="5" max="5" width="8.625" style="66" customWidth="1"/>
    <col min="6" max="7" width="7.375" style="66" bestFit="1" customWidth="1"/>
    <col min="8" max="8" width="12.00390625" style="66" customWidth="1"/>
    <col min="9" max="9" width="10.875" style="66" customWidth="1"/>
    <col min="10" max="10" width="8.625" style="1" customWidth="1"/>
    <col min="11" max="11" width="8.625" style="66" customWidth="1"/>
    <col min="12" max="12" width="8.875" style="66" customWidth="1"/>
    <col min="13" max="13" width="12.00390625" style="66" customWidth="1"/>
    <col min="14" max="14" width="9.625" style="1" customWidth="1"/>
    <col min="15" max="15" width="11.875" style="45" customWidth="1"/>
    <col min="16" max="16" width="8.50390625" style="66" customWidth="1"/>
    <col min="17" max="18" width="4.25390625" style="66" customWidth="1"/>
    <col min="19" max="19" width="12.00390625" style="54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66" customWidth="1"/>
    <col min="26" max="26" width="6.625" style="66" customWidth="1"/>
    <col min="27" max="27" width="7.625" style="66" customWidth="1"/>
    <col min="28" max="28" width="9.125" style="66" customWidth="1"/>
    <col min="29" max="29" width="9.00390625" style="66" customWidth="1"/>
    <col min="30" max="30" width="9.125" style="66" customWidth="1"/>
    <col min="31" max="31" width="9.75390625" style="66" customWidth="1"/>
    <col min="32" max="32" width="10.375" style="66" customWidth="1"/>
    <col min="33" max="34" width="9.00390625" style="66" customWidth="1"/>
    <col min="35" max="35" width="12.125" style="66" customWidth="1"/>
    <col min="36" max="36" width="9.00390625" style="66" customWidth="1"/>
    <col min="37" max="37" width="11.625" style="148" customWidth="1"/>
    <col min="38" max="38" width="9.00390625" style="66" customWidth="1"/>
    <col min="39" max="39" width="11.50390625" style="66" customWidth="1"/>
    <col min="40" max="40" width="9.00390625" style="66" customWidth="1"/>
    <col min="41" max="16384" width="9.00390625" style="1" customWidth="1"/>
  </cols>
  <sheetData>
    <row r="1" spans="3:40" s="2" customFormat="1" ht="21.75" customHeight="1">
      <c r="C1" s="2" t="s">
        <v>65</v>
      </c>
      <c r="E1" s="55" t="s">
        <v>78</v>
      </c>
      <c r="F1" s="55"/>
      <c r="G1" s="55"/>
      <c r="H1" s="55"/>
      <c r="I1" s="55"/>
      <c r="K1" s="55"/>
      <c r="L1" s="55"/>
      <c r="M1" s="55"/>
      <c r="O1" s="36"/>
      <c r="P1" s="55"/>
      <c r="Q1" s="55"/>
      <c r="R1" s="55"/>
      <c r="S1" s="46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132"/>
      <c r="AL1" s="55"/>
      <c r="AM1" s="55"/>
      <c r="AN1" s="55"/>
    </row>
    <row r="2" spans="5:40" s="3" customFormat="1" ht="14.25" thickBot="1">
      <c r="E2" s="56"/>
      <c r="F2" s="56"/>
      <c r="G2" s="56"/>
      <c r="H2" s="56"/>
      <c r="I2" s="56"/>
      <c r="K2" s="56"/>
      <c r="L2" s="56"/>
      <c r="M2" s="56"/>
      <c r="O2" s="37"/>
      <c r="P2" s="56"/>
      <c r="Q2" s="56"/>
      <c r="R2" s="56"/>
      <c r="S2" s="47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133"/>
      <c r="AL2" s="56"/>
      <c r="AM2" s="56"/>
      <c r="AN2" s="56"/>
    </row>
    <row r="3" spans="2:40" s="3" customFormat="1" ht="13.5">
      <c r="B3" s="23"/>
      <c r="C3" s="226" t="s">
        <v>42</v>
      </c>
      <c r="D3" s="227"/>
      <c r="E3" s="235" t="s">
        <v>43</v>
      </c>
      <c r="F3" s="235"/>
      <c r="G3" s="235"/>
      <c r="H3" s="236"/>
      <c r="I3" s="232" t="s">
        <v>13</v>
      </c>
      <c r="J3" s="226" t="s">
        <v>44</v>
      </c>
      <c r="K3" s="240"/>
      <c r="L3" s="240"/>
      <c r="M3" s="227"/>
      <c r="N3" s="240" t="s">
        <v>17</v>
      </c>
      <c r="O3" s="240"/>
      <c r="P3" s="237" t="s">
        <v>24</v>
      </c>
      <c r="Q3" s="238"/>
      <c r="R3" s="238"/>
      <c r="S3" s="239"/>
      <c r="T3" s="206" t="s">
        <v>23</v>
      </c>
      <c r="U3" s="206"/>
      <c r="V3" s="206"/>
      <c r="W3" s="206"/>
      <c r="X3" s="218" t="s">
        <v>45</v>
      </c>
      <c r="Y3" s="206"/>
      <c r="Z3" s="206"/>
      <c r="AA3" s="206"/>
      <c r="AB3" s="206"/>
      <c r="AC3" s="219"/>
      <c r="AD3" s="206" t="s">
        <v>0</v>
      </c>
      <c r="AE3" s="206"/>
      <c r="AF3" s="206"/>
      <c r="AG3" s="206"/>
      <c r="AH3" s="206"/>
      <c r="AI3" s="206"/>
      <c r="AJ3" s="204" t="s">
        <v>46</v>
      </c>
      <c r="AK3" s="205"/>
      <c r="AL3" s="206" t="s">
        <v>47</v>
      </c>
      <c r="AM3" s="206"/>
      <c r="AN3" s="201" t="s">
        <v>63</v>
      </c>
    </row>
    <row r="4" spans="2:40" s="3" customFormat="1" ht="13.5">
      <c r="B4" s="24"/>
      <c r="C4" s="228"/>
      <c r="D4" s="229"/>
      <c r="E4" s="210" t="s">
        <v>20</v>
      </c>
      <c r="F4" s="210"/>
      <c r="G4" s="211"/>
      <c r="H4" s="67" t="s">
        <v>14</v>
      </c>
      <c r="I4" s="233"/>
      <c r="J4" s="209" t="s">
        <v>20</v>
      </c>
      <c r="K4" s="210"/>
      <c r="L4" s="210"/>
      <c r="M4" s="87" t="s">
        <v>16</v>
      </c>
      <c r="N4" s="241" t="s">
        <v>18</v>
      </c>
      <c r="O4" s="38" t="s">
        <v>19</v>
      </c>
      <c r="P4" s="209" t="s">
        <v>20</v>
      </c>
      <c r="Q4" s="210"/>
      <c r="R4" s="211"/>
      <c r="S4" s="48" t="s">
        <v>22</v>
      </c>
      <c r="T4" s="207" t="s">
        <v>20</v>
      </c>
      <c r="U4" s="207"/>
      <c r="V4" s="208"/>
      <c r="W4" s="13" t="s">
        <v>25</v>
      </c>
      <c r="X4" s="209" t="s">
        <v>18</v>
      </c>
      <c r="Y4" s="210"/>
      <c r="Z4" s="211"/>
      <c r="AA4" s="216" t="s">
        <v>27</v>
      </c>
      <c r="AB4" s="210"/>
      <c r="AC4" s="217"/>
      <c r="AD4" s="210" t="s">
        <v>18</v>
      </c>
      <c r="AE4" s="210"/>
      <c r="AF4" s="211"/>
      <c r="AG4" s="216" t="s">
        <v>62</v>
      </c>
      <c r="AH4" s="210"/>
      <c r="AI4" s="210"/>
      <c r="AJ4" s="214" t="s">
        <v>40</v>
      </c>
      <c r="AK4" s="134" t="s">
        <v>28</v>
      </c>
      <c r="AL4" s="212" t="s">
        <v>48</v>
      </c>
      <c r="AM4" s="135" t="s">
        <v>29</v>
      </c>
      <c r="AN4" s="202"/>
    </row>
    <row r="5" spans="2:40" s="3" customFormat="1" ht="15" customHeight="1" thickBot="1">
      <c r="B5" s="25" t="s">
        <v>66</v>
      </c>
      <c r="C5" s="230"/>
      <c r="D5" s="231"/>
      <c r="E5" s="68" t="s">
        <v>26</v>
      </c>
      <c r="F5" s="69" t="s">
        <v>11</v>
      </c>
      <c r="G5" s="70" t="s">
        <v>12</v>
      </c>
      <c r="H5" s="71" t="s">
        <v>15</v>
      </c>
      <c r="I5" s="234"/>
      <c r="J5" s="97" t="s">
        <v>26</v>
      </c>
      <c r="K5" s="69" t="s">
        <v>11</v>
      </c>
      <c r="L5" s="70" t="s">
        <v>12</v>
      </c>
      <c r="M5" s="88" t="s">
        <v>15</v>
      </c>
      <c r="N5" s="242"/>
      <c r="O5" s="39" t="s">
        <v>15</v>
      </c>
      <c r="P5" s="97" t="s">
        <v>26</v>
      </c>
      <c r="Q5" s="57" t="s">
        <v>11</v>
      </c>
      <c r="R5" s="58" t="s">
        <v>12</v>
      </c>
      <c r="S5" s="49" t="s">
        <v>21</v>
      </c>
      <c r="T5" s="5" t="s">
        <v>26</v>
      </c>
      <c r="U5" s="4" t="s">
        <v>11</v>
      </c>
      <c r="V5" s="16" t="s">
        <v>12</v>
      </c>
      <c r="W5" s="4" t="s">
        <v>21</v>
      </c>
      <c r="X5" s="97" t="s">
        <v>26</v>
      </c>
      <c r="Y5" s="101" t="s">
        <v>1</v>
      </c>
      <c r="Z5" s="102" t="s">
        <v>2</v>
      </c>
      <c r="AA5" s="68" t="s">
        <v>26</v>
      </c>
      <c r="AB5" s="69" t="s">
        <v>1</v>
      </c>
      <c r="AC5" s="103" t="s">
        <v>2</v>
      </c>
      <c r="AD5" s="121" t="s">
        <v>3</v>
      </c>
      <c r="AE5" s="68" t="s">
        <v>4</v>
      </c>
      <c r="AF5" s="70" t="s">
        <v>5</v>
      </c>
      <c r="AG5" s="68" t="s">
        <v>3</v>
      </c>
      <c r="AH5" s="69" t="s">
        <v>4</v>
      </c>
      <c r="AI5" s="103" t="s">
        <v>5</v>
      </c>
      <c r="AJ5" s="215"/>
      <c r="AK5" s="136" t="s">
        <v>15</v>
      </c>
      <c r="AL5" s="213"/>
      <c r="AM5" s="137" t="s">
        <v>15</v>
      </c>
      <c r="AN5" s="203"/>
    </row>
    <row r="6" spans="2:40" s="3" customFormat="1" ht="27.75" customHeight="1" thickBot="1" thickTop="1">
      <c r="B6" s="34">
        <v>581870</v>
      </c>
      <c r="C6" s="220" t="s">
        <v>64</v>
      </c>
      <c r="D6" s="221"/>
      <c r="E6" s="60">
        <f>SUM(E7:E10,E11,E13,E17,E22,E27)</f>
        <v>4771</v>
      </c>
      <c r="F6" s="60">
        <f>SUM(F7,F8,F9,F10,F11,F13,F17,F22,F27)</f>
        <v>2402</v>
      </c>
      <c r="G6" s="60">
        <f>SUM(G7:G11,G13,G17,G22,G27)</f>
        <v>2369</v>
      </c>
      <c r="H6" s="73">
        <f>E6/B6*1000</f>
        <v>8.199425988622888</v>
      </c>
      <c r="I6" s="74">
        <f>F6/G6*100</f>
        <v>101.39299282397636</v>
      </c>
      <c r="J6" s="60">
        <f>SUM(J7,J8,J9,J10,J11,J13,J17,J22,J27)</f>
        <v>7074</v>
      </c>
      <c r="K6" s="60">
        <f>SUM(K7,K8,K9,K10,K11,K13,K17,K22,K27)</f>
        <v>3492</v>
      </c>
      <c r="L6" s="60">
        <f>SUM(L7,L8,L9,L10,L11,L13,L17,L22,L27)</f>
        <v>3582</v>
      </c>
      <c r="M6" s="91">
        <f aca="true" t="shared" si="0" ref="M6:M34">J6/B6*1000</f>
        <v>12.157354735593861</v>
      </c>
      <c r="N6" s="28">
        <f>E6-J6</f>
        <v>-2303</v>
      </c>
      <c r="O6" s="40">
        <f>N6/B6*1000</f>
        <v>-3.9579287469709734</v>
      </c>
      <c r="P6" s="139">
        <f>SUM(P7:P11,P13,P17,P22,P27)</f>
        <v>9</v>
      </c>
      <c r="Q6" s="122">
        <f>SUM(Q7:Q11,Q13,Q17,Q22,Q27)</f>
        <v>3</v>
      </c>
      <c r="R6" s="60">
        <f>SUM(R7:R11,R13,R17,R22,R27)</f>
        <v>6</v>
      </c>
      <c r="S6" s="50">
        <f>P6/E6*1000</f>
        <v>1.8863969817648292</v>
      </c>
      <c r="T6" s="139">
        <f>SUM(T7:T11,T13,T17,T22,T27)</f>
        <v>7</v>
      </c>
      <c r="U6" s="122">
        <f>SUM(U7:U11,U13,U17,U22,U27)</f>
        <v>2</v>
      </c>
      <c r="V6" s="60">
        <f>SUM(V7:V11,V13,V17,V22,V27)</f>
        <v>5</v>
      </c>
      <c r="W6" s="14">
        <f>T6/E6*1000</f>
        <v>1.467197652483756</v>
      </c>
      <c r="X6" s="98">
        <v>115</v>
      </c>
      <c r="Y6" s="188">
        <f>SUM(Y7,Y8,Y9,Y10,Y11,Y13,Y17,Y22,Y27)</f>
        <v>49</v>
      </c>
      <c r="Z6" s="72">
        <f>SUM(Z7,Z8,Z9,Z10,Z11,Z13,Z17,Z22,Z27)</f>
        <v>66</v>
      </c>
      <c r="AA6" s="104">
        <f>X6/(E6+X6)*1000</f>
        <v>23.536635284486287</v>
      </c>
      <c r="AB6" s="105">
        <f>Y6/(X6+E6)*1000</f>
        <v>10.02865329512894</v>
      </c>
      <c r="AC6" s="106">
        <f>Z6/(X6+E6)*1000</f>
        <v>13.507981989357349</v>
      </c>
      <c r="AD6" s="60">
        <f>SUM(AD7:AD10,AD11,AD13,AD17,AD22,AD27)</f>
        <v>25</v>
      </c>
      <c r="AE6" s="60">
        <f>SUM(AE7:AE11,AE17,AE22,AE27)</f>
        <v>19</v>
      </c>
      <c r="AF6" s="60">
        <f>SUM(AF7:AF10,AF11,AF13,AF17,AF22,AF27)</f>
        <v>6</v>
      </c>
      <c r="AG6" s="104">
        <f>AD6/(AE6+E6)*1000</f>
        <v>5.219206680584551</v>
      </c>
      <c r="AH6" s="123">
        <f>AE6/(E6+AE6)*1000</f>
        <v>3.966597077244259</v>
      </c>
      <c r="AI6" s="120">
        <f>AF6/E6*1000</f>
        <v>1.2575979878432193</v>
      </c>
      <c r="AJ6" s="83">
        <f>SUM(AJ7:AJ10,AJ11,AJ13,AJ17,AJ22,AJ27)</f>
        <v>2759</v>
      </c>
      <c r="AK6" s="138">
        <f>AJ6/B6*1000</f>
        <v>4.741608950452851</v>
      </c>
      <c r="AL6" s="83">
        <f>SUM(AL7:AL10,AL11,AL13,AL17,AL22,AL27)</f>
        <v>1065</v>
      </c>
      <c r="AM6" s="140">
        <f>AL6/B6*1000</f>
        <v>1.8303057383951742</v>
      </c>
      <c r="AN6" s="149">
        <v>1.57</v>
      </c>
    </row>
    <row r="7" spans="1:40" s="3" customFormat="1" ht="27.75" customHeight="1">
      <c r="A7" s="3">
        <v>201</v>
      </c>
      <c r="B7" s="24">
        <v>195670</v>
      </c>
      <c r="C7" s="222" t="s">
        <v>37</v>
      </c>
      <c r="D7" s="223"/>
      <c r="E7" s="62">
        <v>1675</v>
      </c>
      <c r="F7" s="75">
        <v>863</v>
      </c>
      <c r="G7" s="76">
        <v>812</v>
      </c>
      <c r="H7" s="77">
        <v>8.6</v>
      </c>
      <c r="I7" s="78">
        <f>F7/G7*100</f>
        <v>106.2807881773399</v>
      </c>
      <c r="J7" s="11">
        <v>2034</v>
      </c>
      <c r="K7" s="75">
        <v>1002</v>
      </c>
      <c r="L7" s="76">
        <v>1032</v>
      </c>
      <c r="M7" s="92">
        <v>10.4</v>
      </c>
      <c r="N7" s="26">
        <v>-359</v>
      </c>
      <c r="O7" s="41">
        <v>-1.8</v>
      </c>
      <c r="P7" s="99">
        <v>3</v>
      </c>
      <c r="Q7" s="61">
        <v>1</v>
      </c>
      <c r="R7" s="62">
        <v>2</v>
      </c>
      <c r="S7" s="51">
        <f>P7/E7*1000</f>
        <v>1.791044776119403</v>
      </c>
      <c r="T7" s="6">
        <v>1</v>
      </c>
      <c r="U7" s="163">
        <v>0</v>
      </c>
      <c r="V7" s="6">
        <v>1</v>
      </c>
      <c r="W7" s="29">
        <f>T7/E7*1000</f>
        <v>0.5970149253731344</v>
      </c>
      <c r="X7" s="82">
        <v>38</v>
      </c>
      <c r="Y7" s="107">
        <v>14</v>
      </c>
      <c r="Z7" s="108">
        <v>24</v>
      </c>
      <c r="AA7" s="109">
        <f>X7/(E7+X7)*1000</f>
        <v>22.18330414477525</v>
      </c>
      <c r="AB7" s="110">
        <f>Y7/(X7+E7)*1000</f>
        <v>8.172796263864566</v>
      </c>
      <c r="AC7" s="111">
        <f>Z7/(X7+E7)*1000</f>
        <v>14.010507880910684</v>
      </c>
      <c r="AD7" s="124">
        <v>4</v>
      </c>
      <c r="AE7" s="107">
        <v>3</v>
      </c>
      <c r="AF7" s="108">
        <v>1</v>
      </c>
      <c r="AG7" s="110">
        <f>AD7/(AE7+E7)*1000</f>
        <v>2.3837902264600714</v>
      </c>
      <c r="AH7" s="113">
        <f>AE7/(E7+AE7)*1000</f>
        <v>1.7878426698450536</v>
      </c>
      <c r="AI7" s="111">
        <f>AF7/E7*1000</f>
        <v>0.5970149253731344</v>
      </c>
      <c r="AJ7" s="82">
        <v>927</v>
      </c>
      <c r="AK7" s="141">
        <f>AJ7/B7*1000</f>
        <v>4.737568354883222</v>
      </c>
      <c r="AL7" s="62">
        <v>358</v>
      </c>
      <c r="AM7" s="142">
        <f>AL7/B7*1000</f>
        <v>1.8296110798793888</v>
      </c>
      <c r="AN7" s="150">
        <v>1.55</v>
      </c>
    </row>
    <row r="8" spans="1:40" s="20" customFormat="1" ht="27.75" customHeight="1">
      <c r="A8" s="20">
        <v>202</v>
      </c>
      <c r="B8" s="24">
        <v>148222</v>
      </c>
      <c r="C8" s="224" t="s">
        <v>38</v>
      </c>
      <c r="D8" s="225"/>
      <c r="E8" s="62">
        <v>1424</v>
      </c>
      <c r="F8" s="75">
        <v>732</v>
      </c>
      <c r="G8" s="76">
        <v>692</v>
      </c>
      <c r="H8" s="77">
        <f>E8/B8*1000</f>
        <v>9.607210805413501</v>
      </c>
      <c r="I8" s="78">
        <f aca="true" t="shared" si="1" ref="I8:I34">F8/G8*100</f>
        <v>105.78034682080926</v>
      </c>
      <c r="J8" s="11">
        <v>1587</v>
      </c>
      <c r="K8" s="75">
        <v>791</v>
      </c>
      <c r="L8" s="76">
        <v>796</v>
      </c>
      <c r="M8" s="92">
        <f t="shared" si="0"/>
        <v>10.706912604066872</v>
      </c>
      <c r="N8" s="27">
        <f aca="true" t="shared" si="2" ref="N8:N34">E8-J8</f>
        <v>-163</v>
      </c>
      <c r="O8" s="41">
        <f aca="true" t="shared" si="3" ref="O8:O34">N8/B8*1000</f>
        <v>-1.0997017986533713</v>
      </c>
      <c r="P8" s="99">
        <v>4</v>
      </c>
      <c r="Q8" s="61">
        <v>1</v>
      </c>
      <c r="R8" s="62">
        <v>3</v>
      </c>
      <c r="S8" s="51">
        <f>P8/E8*1000</f>
        <v>2.8089887640449436</v>
      </c>
      <c r="T8" s="6">
        <v>4</v>
      </c>
      <c r="U8" s="163">
        <v>1</v>
      </c>
      <c r="V8" s="6">
        <v>3</v>
      </c>
      <c r="W8" s="12">
        <f>T8/E8*1000</f>
        <v>2.8089887640449436</v>
      </c>
      <c r="X8" s="82">
        <v>40</v>
      </c>
      <c r="Y8" s="107">
        <v>18</v>
      </c>
      <c r="Z8" s="108">
        <v>22</v>
      </c>
      <c r="AA8" s="112">
        <f>X8/(E8+X8)*1000</f>
        <v>27.3224043715847</v>
      </c>
      <c r="AB8" s="113">
        <f>Y8/(X8+E8)*1000</f>
        <v>12.295081967213115</v>
      </c>
      <c r="AC8" s="114">
        <f>Z8/(X8+E8)*1000</f>
        <v>15.027322404371583</v>
      </c>
      <c r="AD8" s="124">
        <v>11</v>
      </c>
      <c r="AE8" s="107">
        <v>8</v>
      </c>
      <c r="AF8" s="108">
        <v>3</v>
      </c>
      <c r="AG8" s="113">
        <f>AD8/(AE8+E8)*1000</f>
        <v>7.681564245810056</v>
      </c>
      <c r="AH8" s="113">
        <f>AE8/(E8+AE8)*1000</f>
        <v>5.58659217877095</v>
      </c>
      <c r="AI8" s="114">
        <f>AF8/E8*1000</f>
        <v>2.106741573033708</v>
      </c>
      <c r="AJ8" s="82">
        <v>851</v>
      </c>
      <c r="AK8" s="141">
        <f aca="true" t="shared" si="4" ref="AK8:AK33">AJ8/B8*1000</f>
        <v>5.7413879181228165</v>
      </c>
      <c r="AL8" s="62">
        <v>318</v>
      </c>
      <c r="AM8" s="142">
        <f aca="true" t="shared" si="5" ref="AM8:AM34">AL8/B8*1000</f>
        <v>2.1454305028943073</v>
      </c>
      <c r="AN8" s="150">
        <v>1.72</v>
      </c>
    </row>
    <row r="9" spans="1:40" s="20" customFormat="1" ht="27.75" customHeight="1">
      <c r="A9" s="20">
        <v>203</v>
      </c>
      <c r="B9" s="24">
        <v>49981</v>
      </c>
      <c r="C9" s="224" t="s">
        <v>39</v>
      </c>
      <c r="D9" s="225"/>
      <c r="E9" s="62">
        <v>402</v>
      </c>
      <c r="F9" s="75">
        <v>193</v>
      </c>
      <c r="G9" s="76">
        <v>209</v>
      </c>
      <c r="H9" s="77">
        <f>E9/B9*1000</f>
        <v>8.043056361417339</v>
      </c>
      <c r="I9" s="78">
        <f t="shared" si="1"/>
        <v>92.34449760765551</v>
      </c>
      <c r="J9" s="11">
        <v>656</v>
      </c>
      <c r="K9" s="75">
        <v>311</v>
      </c>
      <c r="L9" s="76">
        <v>345</v>
      </c>
      <c r="M9" s="92">
        <f t="shared" si="0"/>
        <v>13.124987495248194</v>
      </c>
      <c r="N9" s="27">
        <f t="shared" si="2"/>
        <v>-254</v>
      </c>
      <c r="O9" s="41">
        <f t="shared" si="3"/>
        <v>-5.081931133830856</v>
      </c>
      <c r="P9" s="82">
        <v>1</v>
      </c>
      <c r="Q9" s="107" t="s">
        <v>67</v>
      </c>
      <c r="R9" s="76">
        <v>1</v>
      </c>
      <c r="S9" s="158" t="s">
        <v>67</v>
      </c>
      <c r="T9" s="6">
        <v>1</v>
      </c>
      <c r="U9" s="164">
        <v>0</v>
      </c>
      <c r="V9" s="6">
        <v>1</v>
      </c>
      <c r="W9" s="107" t="s">
        <v>67</v>
      </c>
      <c r="X9" s="82">
        <v>7</v>
      </c>
      <c r="Y9" s="107">
        <v>4</v>
      </c>
      <c r="Z9" s="108">
        <v>3</v>
      </c>
      <c r="AA9" s="112">
        <f>X9/(E9+X9)*1000</f>
        <v>17.114914425427873</v>
      </c>
      <c r="AB9" s="113">
        <f>Y9/(X9+E9)*1000</f>
        <v>9.7799511002445</v>
      </c>
      <c r="AC9" s="114">
        <f>Z9/(X9+E9)*1000</f>
        <v>7.334963325183374</v>
      </c>
      <c r="AD9" s="124">
        <v>3</v>
      </c>
      <c r="AE9" s="107">
        <v>2</v>
      </c>
      <c r="AF9" s="108">
        <v>1</v>
      </c>
      <c r="AG9" s="113">
        <f>AD9/(AE9+E9)*1000</f>
        <v>7.425742574257425</v>
      </c>
      <c r="AH9" s="113">
        <f>AE9/(AF9+F9)*1000</f>
        <v>10.309278350515465</v>
      </c>
      <c r="AI9" s="114">
        <f>AF9/E9*1000</f>
        <v>2.487562189054726</v>
      </c>
      <c r="AJ9" s="82">
        <v>235</v>
      </c>
      <c r="AK9" s="141">
        <f t="shared" si="4"/>
        <v>4.701786678937997</v>
      </c>
      <c r="AL9" s="62">
        <v>86</v>
      </c>
      <c r="AM9" s="142">
        <f t="shared" si="5"/>
        <v>1.7206538484624156</v>
      </c>
      <c r="AN9" s="150">
        <v>1.58</v>
      </c>
    </row>
    <row r="10" spans="1:40" s="20" customFormat="1" ht="27.75" customHeight="1">
      <c r="A10" s="20">
        <v>204</v>
      </c>
      <c r="B10" s="24">
        <v>35038</v>
      </c>
      <c r="C10" s="224" t="s">
        <v>49</v>
      </c>
      <c r="D10" s="225"/>
      <c r="E10" s="62">
        <v>277</v>
      </c>
      <c r="F10" s="75">
        <v>137</v>
      </c>
      <c r="G10" s="76">
        <v>140</v>
      </c>
      <c r="H10" s="77">
        <f aca="true" t="shared" si="6" ref="H10:H34">E10/B10*1000</f>
        <v>7.905702380272847</v>
      </c>
      <c r="I10" s="78">
        <f t="shared" si="1"/>
        <v>97.85714285714285</v>
      </c>
      <c r="J10" s="11">
        <v>437</v>
      </c>
      <c r="K10" s="75">
        <v>213</v>
      </c>
      <c r="L10" s="76">
        <v>224</v>
      </c>
      <c r="M10" s="92">
        <f t="shared" si="0"/>
        <v>12.472173069239112</v>
      </c>
      <c r="N10" s="27">
        <f t="shared" si="2"/>
        <v>-160</v>
      </c>
      <c r="O10" s="41">
        <f t="shared" si="3"/>
        <v>-4.566470688966265</v>
      </c>
      <c r="P10" s="159" t="s">
        <v>67</v>
      </c>
      <c r="Q10" s="107" t="s">
        <v>67</v>
      </c>
      <c r="R10" s="108" t="s">
        <v>67</v>
      </c>
      <c r="S10" s="158" t="s">
        <v>67</v>
      </c>
      <c r="T10" s="127" t="s">
        <v>67</v>
      </c>
      <c r="U10" s="164" t="s">
        <v>67</v>
      </c>
      <c r="V10" s="127" t="s">
        <v>67</v>
      </c>
      <c r="W10" s="107" t="s">
        <v>67</v>
      </c>
      <c r="X10" s="82">
        <v>9</v>
      </c>
      <c r="Y10" s="107">
        <v>3</v>
      </c>
      <c r="Z10" s="108">
        <v>6</v>
      </c>
      <c r="AA10" s="112">
        <f>X10/(E10+X10)*1000</f>
        <v>31.46853146853147</v>
      </c>
      <c r="AB10" s="113">
        <f>Y10/(X10+E10)*1000</f>
        <v>10.48951048951049</v>
      </c>
      <c r="AC10" s="114">
        <f>Z10/(X10+E10)*1000</f>
        <v>20.97902097902098</v>
      </c>
      <c r="AD10" s="124">
        <v>2</v>
      </c>
      <c r="AE10" s="107">
        <v>2</v>
      </c>
      <c r="AF10" s="108"/>
      <c r="AG10" s="113">
        <f>AD10/(AE10+E10)*1000</f>
        <v>7.168458781362007</v>
      </c>
      <c r="AH10" s="113">
        <f>AE10/(E10+AE10)*1000</f>
        <v>7.168458781362007</v>
      </c>
      <c r="AI10" s="115">
        <v>0</v>
      </c>
      <c r="AJ10" s="82">
        <v>172</v>
      </c>
      <c r="AK10" s="141">
        <f t="shared" si="4"/>
        <v>4.908955990638734</v>
      </c>
      <c r="AL10" s="62">
        <v>66</v>
      </c>
      <c r="AM10" s="142">
        <f t="shared" si="5"/>
        <v>1.8836691591985844</v>
      </c>
      <c r="AN10" s="150">
        <v>1.54</v>
      </c>
    </row>
    <row r="11" spans="2:40" s="20" customFormat="1" ht="27.75" customHeight="1">
      <c r="B11" s="24">
        <v>12084</v>
      </c>
      <c r="C11" s="224" t="s">
        <v>6</v>
      </c>
      <c r="D11" s="225"/>
      <c r="E11" s="62">
        <v>78</v>
      </c>
      <c r="F11" s="75">
        <f>SUM(F12)</f>
        <v>42</v>
      </c>
      <c r="G11" s="76">
        <f>SUM(G12)</f>
        <v>36</v>
      </c>
      <c r="H11" s="77">
        <f t="shared" si="6"/>
        <v>6.454816285998014</v>
      </c>
      <c r="I11" s="78">
        <f t="shared" si="1"/>
        <v>116.66666666666667</v>
      </c>
      <c r="J11" s="11">
        <f>SUM(J12)</f>
        <v>191</v>
      </c>
      <c r="K11" s="61">
        <f>SUM(K12)</f>
        <v>102</v>
      </c>
      <c r="L11" s="62">
        <f>SUM(L12)</f>
        <v>89</v>
      </c>
      <c r="M11" s="92">
        <f t="shared" si="0"/>
        <v>15.806024495200264</v>
      </c>
      <c r="N11" s="27">
        <f t="shared" si="2"/>
        <v>-113</v>
      </c>
      <c r="O11" s="41">
        <f t="shared" si="3"/>
        <v>-9.35120820920225</v>
      </c>
      <c r="P11" s="159" t="s">
        <v>67</v>
      </c>
      <c r="Q11" s="107" t="s">
        <v>67</v>
      </c>
      <c r="R11" s="108" t="s">
        <v>67</v>
      </c>
      <c r="S11" s="158" t="s">
        <v>67</v>
      </c>
      <c r="T11" s="127" t="s">
        <v>67</v>
      </c>
      <c r="U11" s="164" t="s">
        <v>67</v>
      </c>
      <c r="V11" s="127" t="s">
        <v>67</v>
      </c>
      <c r="W11" s="107" t="s">
        <v>67</v>
      </c>
      <c r="X11" s="82">
        <f>SUM(X12)</f>
        <v>4</v>
      </c>
      <c r="Y11" s="107">
        <f>SUM(Y12)</f>
        <v>3</v>
      </c>
      <c r="Z11" s="108">
        <f>SUM(Z12)</f>
        <v>1</v>
      </c>
      <c r="AA11" s="75">
        <f>SUM(AA12)</f>
        <v>48.78048780487805</v>
      </c>
      <c r="AB11" s="75">
        <v>0</v>
      </c>
      <c r="AC11" s="115">
        <f>SUM(AC12)</f>
        <v>12.195121951219512</v>
      </c>
      <c r="AD11" s="124">
        <v>1</v>
      </c>
      <c r="AE11" s="107">
        <v>1</v>
      </c>
      <c r="AF11" s="108"/>
      <c r="AG11" s="76">
        <v>0</v>
      </c>
      <c r="AH11" s="125">
        <v>0</v>
      </c>
      <c r="AI11" s="115">
        <v>0</v>
      </c>
      <c r="AJ11" s="82">
        <f>SUM(AJ12)</f>
        <v>46</v>
      </c>
      <c r="AK11" s="141">
        <f t="shared" si="4"/>
        <v>3.806686527639854</v>
      </c>
      <c r="AL11" s="62">
        <f>SUM(AL12)</f>
        <v>21</v>
      </c>
      <c r="AM11" s="142">
        <f t="shared" si="5"/>
        <v>1.737835153922542</v>
      </c>
      <c r="AN11" s="150">
        <v>1.43</v>
      </c>
    </row>
    <row r="12" spans="1:40" s="20" customFormat="1" ht="27.75" customHeight="1">
      <c r="A12" s="20">
        <v>302</v>
      </c>
      <c r="B12" s="24">
        <v>12084</v>
      </c>
      <c r="C12" s="21"/>
      <c r="D12" s="19" t="s">
        <v>50</v>
      </c>
      <c r="E12" s="62">
        <v>78</v>
      </c>
      <c r="F12" s="75">
        <v>42</v>
      </c>
      <c r="G12" s="76">
        <v>36</v>
      </c>
      <c r="H12" s="77">
        <f t="shared" si="6"/>
        <v>6.454816285998014</v>
      </c>
      <c r="I12" s="78">
        <f t="shared" si="1"/>
        <v>116.66666666666667</v>
      </c>
      <c r="J12" s="11">
        <v>191</v>
      </c>
      <c r="K12" s="61">
        <v>102</v>
      </c>
      <c r="L12" s="62">
        <v>89</v>
      </c>
      <c r="M12" s="92">
        <f t="shared" si="0"/>
        <v>15.806024495200264</v>
      </c>
      <c r="N12" s="27">
        <f t="shared" si="2"/>
        <v>-113</v>
      </c>
      <c r="O12" s="41">
        <f t="shared" si="3"/>
        <v>-9.35120820920225</v>
      </c>
      <c r="P12" s="159" t="s">
        <v>67</v>
      </c>
      <c r="Q12" s="107" t="s">
        <v>67</v>
      </c>
      <c r="R12" s="108" t="s">
        <v>67</v>
      </c>
      <c r="S12" s="158" t="s">
        <v>67</v>
      </c>
      <c r="T12" s="127" t="s">
        <v>67</v>
      </c>
      <c r="U12" s="164" t="s">
        <v>67</v>
      </c>
      <c r="V12" s="127" t="s">
        <v>67</v>
      </c>
      <c r="W12" s="107" t="s">
        <v>67</v>
      </c>
      <c r="X12" s="82">
        <v>4</v>
      </c>
      <c r="Y12" s="107">
        <v>3</v>
      </c>
      <c r="Z12" s="108">
        <v>1</v>
      </c>
      <c r="AA12" s="112">
        <f>X12/(E12+X12)*1000</f>
        <v>48.78048780487805</v>
      </c>
      <c r="AB12" s="75">
        <v>0</v>
      </c>
      <c r="AC12" s="114">
        <f>Z12/(X12+E12)*1000</f>
        <v>12.195121951219512</v>
      </c>
      <c r="AD12" s="124">
        <v>1</v>
      </c>
      <c r="AE12" s="107">
        <v>1</v>
      </c>
      <c r="AF12" s="108"/>
      <c r="AG12" s="76">
        <v>0</v>
      </c>
      <c r="AH12" s="125">
        <v>0</v>
      </c>
      <c r="AI12" s="115">
        <v>0</v>
      </c>
      <c r="AJ12" s="82">
        <v>46</v>
      </c>
      <c r="AK12" s="141">
        <f t="shared" si="4"/>
        <v>3.806686527639854</v>
      </c>
      <c r="AL12" s="62">
        <v>21</v>
      </c>
      <c r="AM12" s="142">
        <f t="shared" si="5"/>
        <v>1.737835153922542</v>
      </c>
      <c r="AN12" s="150">
        <v>1.43</v>
      </c>
    </row>
    <row r="13" spans="2:40" s="20" customFormat="1" ht="27.75" customHeight="1">
      <c r="B13" s="24">
        <v>28887</v>
      </c>
      <c r="C13" s="224" t="s">
        <v>7</v>
      </c>
      <c r="D13" s="225"/>
      <c r="E13" s="62">
        <f>SUM(E14:E16)</f>
        <v>171</v>
      </c>
      <c r="F13" s="75">
        <f>SUM(F14:F16)</f>
        <v>73</v>
      </c>
      <c r="G13" s="76">
        <f>SUM(G14:G16)</f>
        <v>98</v>
      </c>
      <c r="H13" s="77">
        <f t="shared" si="6"/>
        <v>5.91961782116523</v>
      </c>
      <c r="I13" s="78">
        <f t="shared" si="1"/>
        <v>74.48979591836735</v>
      </c>
      <c r="J13" s="11">
        <f>SUM(J14:J16)</f>
        <v>422</v>
      </c>
      <c r="K13" s="61">
        <f>SUM(K14:K16)</f>
        <v>209</v>
      </c>
      <c r="L13" s="62">
        <f>SUM(L14:L16)</f>
        <v>213</v>
      </c>
      <c r="M13" s="92">
        <f t="shared" si="0"/>
        <v>14.60864748848963</v>
      </c>
      <c r="N13" s="27">
        <f t="shared" si="2"/>
        <v>-251</v>
      </c>
      <c r="O13" s="41">
        <f t="shared" si="3"/>
        <v>-8.689029667324402</v>
      </c>
      <c r="P13" s="82">
        <f>SUM(P14:P16)</f>
        <v>1</v>
      </c>
      <c r="Q13" s="75">
        <f>SUM(Q14:Q16)</f>
        <v>1</v>
      </c>
      <c r="R13" s="108" t="s">
        <v>67</v>
      </c>
      <c r="S13" s="158" t="s">
        <v>67</v>
      </c>
      <c r="T13" s="6">
        <f>SUM(T14:T16)</f>
        <v>1</v>
      </c>
      <c r="U13" s="163">
        <f>SUM(U14:U16)</f>
        <v>1</v>
      </c>
      <c r="V13" s="127">
        <f>SUM(V14:V16)</f>
        <v>0</v>
      </c>
      <c r="W13" s="107" t="s">
        <v>67</v>
      </c>
      <c r="X13" s="82">
        <f>SUM(X14:X16)</f>
        <v>2</v>
      </c>
      <c r="Y13" s="107">
        <f>SUM(Y14:Y16)</f>
        <v>1</v>
      </c>
      <c r="Z13" s="108">
        <f>SUM(Z14:Z16)</f>
        <v>1</v>
      </c>
      <c r="AA13" s="112">
        <f aca="true" t="shared" si="7" ref="AA13:AA34">X13/(E13+X13)*1000</f>
        <v>11.560693641618496</v>
      </c>
      <c r="AB13" s="113">
        <f aca="true" t="shared" si="8" ref="AB13:AB33">Y13/(X13+E13)*1000</f>
        <v>5.780346820809248</v>
      </c>
      <c r="AC13" s="114">
        <f aca="true" t="shared" si="9" ref="AC13:AC34">Z13/(X13+E13)*1000</f>
        <v>5.780346820809248</v>
      </c>
      <c r="AD13" s="124">
        <v>1</v>
      </c>
      <c r="AE13" s="107"/>
      <c r="AF13" s="108">
        <v>1</v>
      </c>
      <c r="AG13" s="155">
        <f>SUM(AG14:AG16)</f>
        <v>0</v>
      </c>
      <c r="AH13" s="156">
        <f>SUM(AH14:AH16)</f>
        <v>0</v>
      </c>
      <c r="AI13" s="157">
        <f>SUM(AI14:AI16)</f>
        <v>0</v>
      </c>
      <c r="AJ13" s="82">
        <f>SUM(AJ14:AJ16)</f>
        <v>103</v>
      </c>
      <c r="AK13" s="141">
        <f t="shared" si="4"/>
        <v>3.565617751929934</v>
      </c>
      <c r="AL13" s="62">
        <f>SUM(AL14:AL16)</f>
        <v>38</v>
      </c>
      <c r="AM13" s="142">
        <f t="shared" si="5"/>
        <v>1.3154706269256067</v>
      </c>
      <c r="AN13" s="150">
        <v>1.43</v>
      </c>
    </row>
    <row r="14" spans="1:40" s="20" customFormat="1" ht="27.75" customHeight="1">
      <c r="A14" s="20">
        <v>325</v>
      </c>
      <c r="B14" s="24">
        <v>3656</v>
      </c>
      <c r="C14" s="21"/>
      <c r="D14" s="19" t="s">
        <v>51</v>
      </c>
      <c r="E14" s="62">
        <v>13</v>
      </c>
      <c r="F14" s="75">
        <v>5</v>
      </c>
      <c r="G14" s="76">
        <v>8</v>
      </c>
      <c r="H14" s="77">
        <f t="shared" si="6"/>
        <v>3.5557986870897156</v>
      </c>
      <c r="I14" s="78">
        <f t="shared" si="1"/>
        <v>62.5</v>
      </c>
      <c r="J14" s="11">
        <v>82</v>
      </c>
      <c r="K14" s="75">
        <v>42</v>
      </c>
      <c r="L14" s="76">
        <v>40</v>
      </c>
      <c r="M14" s="92">
        <f t="shared" si="0"/>
        <v>22.428884026258206</v>
      </c>
      <c r="N14" s="27">
        <f t="shared" si="2"/>
        <v>-69</v>
      </c>
      <c r="O14" s="41">
        <f t="shared" si="3"/>
        <v>-18.87308533916849</v>
      </c>
      <c r="P14" s="82">
        <v>0</v>
      </c>
      <c r="Q14" s="75">
        <v>0</v>
      </c>
      <c r="R14" s="108">
        <v>0</v>
      </c>
      <c r="S14" s="158" t="s">
        <v>67</v>
      </c>
      <c r="T14" s="6">
        <v>0</v>
      </c>
      <c r="U14" s="163">
        <v>0</v>
      </c>
      <c r="V14" s="127">
        <v>0</v>
      </c>
      <c r="W14" s="107" t="s">
        <v>67</v>
      </c>
      <c r="X14" s="159">
        <f>SUM(X14:X16)</f>
        <v>0</v>
      </c>
      <c r="Y14" s="199">
        <v>0</v>
      </c>
      <c r="Z14" s="108">
        <v>0</v>
      </c>
      <c r="AA14" s="112">
        <f t="shared" si="7"/>
        <v>0</v>
      </c>
      <c r="AB14" s="75">
        <v>0</v>
      </c>
      <c r="AC14" s="114">
        <f t="shared" si="9"/>
        <v>0</v>
      </c>
      <c r="AD14" s="124"/>
      <c r="AE14" s="107"/>
      <c r="AF14" s="108"/>
      <c r="AG14" s="113">
        <f>AD14/(AE14+E14)*1000</f>
        <v>0</v>
      </c>
      <c r="AH14" s="154">
        <f>AE14/(AF14+F14)*1000</f>
        <v>0</v>
      </c>
      <c r="AI14" s="153">
        <f>AF14/(AG14+G14)*1000</f>
        <v>0</v>
      </c>
      <c r="AJ14" s="82">
        <v>13</v>
      </c>
      <c r="AK14" s="141">
        <f t="shared" si="4"/>
        <v>3.5557986870897156</v>
      </c>
      <c r="AL14" s="62">
        <v>2</v>
      </c>
      <c r="AM14" s="142">
        <f t="shared" si="5"/>
        <v>0.5470459518599562</v>
      </c>
      <c r="AN14" s="150">
        <v>1.01</v>
      </c>
    </row>
    <row r="15" spans="1:40" s="20" customFormat="1" ht="27.75" customHeight="1">
      <c r="A15" s="20">
        <v>328</v>
      </c>
      <c r="B15" s="24">
        <v>7455</v>
      </c>
      <c r="C15" s="21"/>
      <c r="D15" s="22" t="s">
        <v>52</v>
      </c>
      <c r="E15" s="62">
        <v>36</v>
      </c>
      <c r="F15" s="75">
        <v>19</v>
      </c>
      <c r="G15" s="76">
        <v>17</v>
      </c>
      <c r="H15" s="77">
        <f t="shared" si="6"/>
        <v>4.82897384305835</v>
      </c>
      <c r="I15" s="78">
        <f t="shared" si="1"/>
        <v>111.76470588235294</v>
      </c>
      <c r="J15" s="11">
        <v>113</v>
      </c>
      <c r="K15" s="75">
        <v>55</v>
      </c>
      <c r="L15" s="76">
        <v>58</v>
      </c>
      <c r="M15" s="92">
        <f t="shared" si="0"/>
        <v>15.157612340710932</v>
      </c>
      <c r="N15" s="27">
        <f t="shared" si="2"/>
        <v>-77</v>
      </c>
      <c r="O15" s="41">
        <f t="shared" si="3"/>
        <v>-10.328638497652582</v>
      </c>
      <c r="P15" s="159" t="s">
        <v>67</v>
      </c>
      <c r="Q15" s="107" t="s">
        <v>67</v>
      </c>
      <c r="R15" s="108" t="s">
        <v>67</v>
      </c>
      <c r="S15" s="158" t="s">
        <v>67</v>
      </c>
      <c r="T15" s="6"/>
      <c r="U15" s="164" t="s">
        <v>67</v>
      </c>
      <c r="V15" s="127" t="s">
        <v>67</v>
      </c>
      <c r="W15" s="107" t="s">
        <v>67</v>
      </c>
      <c r="X15" s="82">
        <v>1</v>
      </c>
      <c r="Y15" s="107">
        <v>0</v>
      </c>
      <c r="Z15" s="108">
        <v>1</v>
      </c>
      <c r="AA15" s="112">
        <f t="shared" si="7"/>
        <v>27.027027027027028</v>
      </c>
      <c r="AB15" s="113">
        <f t="shared" si="8"/>
        <v>0</v>
      </c>
      <c r="AC15" s="115">
        <v>0</v>
      </c>
      <c r="AD15" s="124"/>
      <c r="AE15" s="107"/>
      <c r="AF15" s="108"/>
      <c r="AG15" s="76">
        <v>0</v>
      </c>
      <c r="AH15" s="125">
        <v>0</v>
      </c>
      <c r="AI15" s="115">
        <v>0</v>
      </c>
      <c r="AJ15" s="82">
        <v>23</v>
      </c>
      <c r="AK15" s="141">
        <f t="shared" si="4"/>
        <v>3.085177733065057</v>
      </c>
      <c r="AL15" s="62">
        <v>11</v>
      </c>
      <c r="AM15" s="142">
        <f t="shared" si="5"/>
        <v>1.4755197853789404</v>
      </c>
      <c r="AN15" s="150">
        <v>1.31</v>
      </c>
    </row>
    <row r="16" spans="1:40" s="20" customFormat="1" ht="27.75" customHeight="1">
      <c r="A16" s="20">
        <v>329</v>
      </c>
      <c r="B16" s="24">
        <v>17776</v>
      </c>
      <c r="C16" s="21"/>
      <c r="D16" s="19" t="s">
        <v>30</v>
      </c>
      <c r="E16" s="62">
        <v>122</v>
      </c>
      <c r="F16" s="75">
        <v>49</v>
      </c>
      <c r="G16" s="76">
        <v>73</v>
      </c>
      <c r="H16" s="77">
        <f t="shared" si="6"/>
        <v>6.863186318631864</v>
      </c>
      <c r="I16" s="78">
        <f t="shared" si="1"/>
        <v>67.12328767123287</v>
      </c>
      <c r="J16" s="11">
        <v>227</v>
      </c>
      <c r="K16" s="75">
        <v>112</v>
      </c>
      <c r="L16" s="76">
        <v>115</v>
      </c>
      <c r="M16" s="92">
        <f t="shared" si="0"/>
        <v>12.770027002700271</v>
      </c>
      <c r="N16" s="27">
        <f t="shared" si="2"/>
        <v>-105</v>
      </c>
      <c r="O16" s="41">
        <f t="shared" si="3"/>
        <v>-5.906840684068407</v>
      </c>
      <c r="P16" s="159">
        <v>1</v>
      </c>
      <c r="Q16" s="107">
        <v>1</v>
      </c>
      <c r="R16" s="108" t="s">
        <v>67</v>
      </c>
      <c r="S16" s="158" t="s">
        <v>67</v>
      </c>
      <c r="T16" s="6">
        <v>1</v>
      </c>
      <c r="U16" s="164">
        <v>1</v>
      </c>
      <c r="V16" s="127" t="s">
        <v>67</v>
      </c>
      <c r="W16" s="107" t="s">
        <v>67</v>
      </c>
      <c r="X16" s="82">
        <v>1</v>
      </c>
      <c r="Y16" s="107">
        <v>1</v>
      </c>
      <c r="Z16" s="108">
        <v>0</v>
      </c>
      <c r="AA16" s="112">
        <f t="shared" si="7"/>
        <v>8.130081300813009</v>
      </c>
      <c r="AB16" s="113">
        <f t="shared" si="8"/>
        <v>8.130081300813009</v>
      </c>
      <c r="AC16" s="114">
        <f t="shared" si="9"/>
        <v>0</v>
      </c>
      <c r="AD16" s="124">
        <v>1</v>
      </c>
      <c r="AE16" s="107"/>
      <c r="AF16" s="108">
        <v>1</v>
      </c>
      <c r="AG16" s="76">
        <v>0</v>
      </c>
      <c r="AH16" s="125">
        <v>0</v>
      </c>
      <c r="AI16" s="115">
        <v>0</v>
      </c>
      <c r="AJ16" s="82">
        <v>67</v>
      </c>
      <c r="AK16" s="141">
        <f t="shared" si="4"/>
        <v>3.769126912691269</v>
      </c>
      <c r="AL16" s="62">
        <v>25</v>
      </c>
      <c r="AM16" s="142">
        <f t="shared" si="5"/>
        <v>1.4063906390639063</v>
      </c>
      <c r="AN16" s="150">
        <v>1.55</v>
      </c>
    </row>
    <row r="17" spans="2:40" s="20" customFormat="1" ht="27.75" customHeight="1">
      <c r="B17" s="24">
        <v>56837</v>
      </c>
      <c r="C17" s="224" t="s">
        <v>8</v>
      </c>
      <c r="D17" s="225"/>
      <c r="E17" s="62">
        <f>SUM(E18:E21)</f>
        <v>424</v>
      </c>
      <c r="F17" s="75">
        <f>SUM(F18:F21)</f>
        <v>219</v>
      </c>
      <c r="G17" s="76">
        <f>SUM(G18:G21)</f>
        <v>205</v>
      </c>
      <c r="H17" s="77">
        <f t="shared" si="6"/>
        <v>7.459929271425303</v>
      </c>
      <c r="I17" s="78">
        <f t="shared" si="1"/>
        <v>106.82926829268294</v>
      </c>
      <c r="J17" s="11">
        <f>SUM(J18:J21)</f>
        <v>831</v>
      </c>
      <c r="K17" s="75">
        <f>SUM(K18:K21)</f>
        <v>402</v>
      </c>
      <c r="L17" s="76">
        <f>SUM(L18:L21)</f>
        <v>429</v>
      </c>
      <c r="M17" s="92">
        <f t="shared" si="0"/>
        <v>14.620757605081197</v>
      </c>
      <c r="N17" s="27">
        <f t="shared" si="2"/>
        <v>-407</v>
      </c>
      <c r="O17" s="41">
        <f t="shared" si="3"/>
        <v>-7.160828333655893</v>
      </c>
      <c r="P17" s="159">
        <f>SUM(P18:P21)</f>
        <v>0</v>
      </c>
      <c r="Q17" s="107">
        <f>SUM(Q18:Q21)</f>
        <v>0</v>
      </c>
      <c r="R17" s="108">
        <v>0</v>
      </c>
      <c r="S17" s="158" t="s">
        <v>67</v>
      </c>
      <c r="T17" s="6">
        <f>SUM(T18:T21)</f>
        <v>0</v>
      </c>
      <c r="U17" s="164">
        <f>SUM(U18:U21)</f>
        <v>0</v>
      </c>
      <c r="V17" s="127">
        <f>SUM(V18:V21)</f>
        <v>0</v>
      </c>
      <c r="W17" s="107" t="s">
        <v>67</v>
      </c>
      <c r="X17" s="82">
        <f>SUM(X18:X21)</f>
        <v>7</v>
      </c>
      <c r="Y17" s="107">
        <f>SUM(Y18:Y21)</f>
        <v>3</v>
      </c>
      <c r="Z17" s="108">
        <f>SUM(Z18:Z21)</f>
        <v>4</v>
      </c>
      <c r="AA17" s="112">
        <f t="shared" si="7"/>
        <v>16.241299303944317</v>
      </c>
      <c r="AB17" s="113">
        <f t="shared" si="8"/>
        <v>6.960556844547564</v>
      </c>
      <c r="AC17" s="114">
        <f t="shared" si="9"/>
        <v>9.280742459396752</v>
      </c>
      <c r="AD17" s="124">
        <f>SUM(AD18:AD21)</f>
        <v>2</v>
      </c>
      <c r="AE17" s="107">
        <f>SUM(AE18:AE21)</f>
        <v>2</v>
      </c>
      <c r="AF17" s="108"/>
      <c r="AG17" s="113">
        <f>AD17/(AE17+E17)*1000</f>
        <v>4.694835680751174</v>
      </c>
      <c r="AH17" s="113">
        <f>AE17/(E17+AE17)*1000</f>
        <v>4.694835680751174</v>
      </c>
      <c r="AI17" s="115">
        <f>AF17/E17*1000</f>
        <v>0</v>
      </c>
      <c r="AJ17" s="82">
        <f>SUM(AJ18:AJ21)</f>
        <v>244</v>
      </c>
      <c r="AK17" s="141">
        <f t="shared" si="4"/>
        <v>4.292978165631543</v>
      </c>
      <c r="AL17" s="62">
        <f>SUM(AL18:AL21)</f>
        <v>101</v>
      </c>
      <c r="AM17" s="142">
        <f t="shared" si="5"/>
        <v>1.7770114538064994</v>
      </c>
      <c r="AN17" s="150">
        <v>1.68</v>
      </c>
    </row>
    <row r="18" spans="1:40" s="20" customFormat="1" ht="27.75" customHeight="1">
      <c r="A18" s="20">
        <v>364</v>
      </c>
      <c r="B18" s="24">
        <v>6803</v>
      </c>
      <c r="C18" s="21"/>
      <c r="D18" s="19" t="s">
        <v>53</v>
      </c>
      <c r="E18" s="62">
        <v>39</v>
      </c>
      <c r="F18" s="75">
        <v>20</v>
      </c>
      <c r="G18" s="76">
        <v>19</v>
      </c>
      <c r="H18" s="77">
        <f t="shared" si="6"/>
        <v>5.732764956636778</v>
      </c>
      <c r="I18" s="78">
        <f t="shared" si="1"/>
        <v>105.26315789473684</v>
      </c>
      <c r="J18" s="11">
        <v>114</v>
      </c>
      <c r="K18" s="75">
        <v>57</v>
      </c>
      <c r="L18" s="76">
        <v>57</v>
      </c>
      <c r="M18" s="92">
        <f t="shared" si="0"/>
        <v>16.757312950169045</v>
      </c>
      <c r="N18" s="27">
        <f t="shared" si="2"/>
        <v>-75</v>
      </c>
      <c r="O18" s="41">
        <f t="shared" si="3"/>
        <v>-11.024547993532266</v>
      </c>
      <c r="P18" s="159" t="s">
        <v>67</v>
      </c>
      <c r="Q18" s="107" t="s">
        <v>67</v>
      </c>
      <c r="R18" s="108" t="s">
        <v>67</v>
      </c>
      <c r="S18" s="158" t="s">
        <v>67</v>
      </c>
      <c r="T18" s="127" t="s">
        <v>67</v>
      </c>
      <c r="U18" s="164" t="s">
        <v>67</v>
      </c>
      <c r="V18" s="127" t="s">
        <v>67</v>
      </c>
      <c r="W18" s="107" t="s">
        <v>67</v>
      </c>
      <c r="X18" s="82">
        <v>0</v>
      </c>
      <c r="Y18" s="107">
        <v>0</v>
      </c>
      <c r="Z18" s="108">
        <v>0</v>
      </c>
      <c r="AA18" s="112">
        <f t="shared" si="7"/>
        <v>0</v>
      </c>
      <c r="AB18" s="75">
        <v>0</v>
      </c>
      <c r="AC18" s="114">
        <f t="shared" si="9"/>
        <v>0</v>
      </c>
      <c r="AD18" s="124"/>
      <c r="AE18" s="107"/>
      <c r="AF18" s="108"/>
      <c r="AG18" s="76">
        <v>0</v>
      </c>
      <c r="AH18" s="125">
        <v>0</v>
      </c>
      <c r="AI18" s="115">
        <v>0</v>
      </c>
      <c r="AJ18" s="82">
        <v>31</v>
      </c>
      <c r="AK18" s="141">
        <f t="shared" si="4"/>
        <v>4.5568131706600035</v>
      </c>
      <c r="AL18" s="62">
        <v>11</v>
      </c>
      <c r="AM18" s="142">
        <f t="shared" si="5"/>
        <v>1.6169337057180655</v>
      </c>
      <c r="AN18" s="150">
        <v>1.39</v>
      </c>
    </row>
    <row r="19" spans="1:40" s="20" customFormat="1" ht="27.75" customHeight="1">
      <c r="A19" s="20">
        <v>370</v>
      </c>
      <c r="B19" s="24">
        <v>16876</v>
      </c>
      <c r="C19" s="21"/>
      <c r="D19" s="19" t="s">
        <v>54</v>
      </c>
      <c r="E19" s="62">
        <v>138</v>
      </c>
      <c r="F19" s="75">
        <v>74</v>
      </c>
      <c r="G19" s="76">
        <v>64</v>
      </c>
      <c r="H19" s="77">
        <f t="shared" si="6"/>
        <v>8.177293197440152</v>
      </c>
      <c r="I19" s="78">
        <f t="shared" si="1"/>
        <v>115.625</v>
      </c>
      <c r="J19" s="11">
        <v>241</v>
      </c>
      <c r="K19" s="75">
        <v>124</v>
      </c>
      <c r="L19" s="76">
        <v>117</v>
      </c>
      <c r="M19" s="92">
        <f t="shared" si="0"/>
        <v>14.280635221616498</v>
      </c>
      <c r="N19" s="27">
        <f t="shared" si="2"/>
        <v>-103</v>
      </c>
      <c r="O19" s="41">
        <f t="shared" si="3"/>
        <v>-6.103342024176345</v>
      </c>
      <c r="P19" s="159" t="s">
        <v>67</v>
      </c>
      <c r="Q19" s="107" t="s">
        <v>67</v>
      </c>
      <c r="R19" s="108" t="s">
        <v>67</v>
      </c>
      <c r="S19" s="158" t="s">
        <v>67</v>
      </c>
      <c r="T19" s="127" t="s">
        <v>67</v>
      </c>
      <c r="U19" s="164" t="s">
        <v>67</v>
      </c>
      <c r="V19" s="127" t="s">
        <v>67</v>
      </c>
      <c r="W19" s="107" t="s">
        <v>67</v>
      </c>
      <c r="X19" s="82">
        <v>3</v>
      </c>
      <c r="Y19" s="107">
        <v>0</v>
      </c>
      <c r="Z19" s="108">
        <v>3</v>
      </c>
      <c r="AA19" s="112">
        <f t="shared" si="7"/>
        <v>21.27659574468085</v>
      </c>
      <c r="AB19" s="113">
        <f t="shared" si="8"/>
        <v>0</v>
      </c>
      <c r="AC19" s="114">
        <f t="shared" si="9"/>
        <v>21.27659574468085</v>
      </c>
      <c r="AD19" s="124"/>
      <c r="AE19" s="107"/>
      <c r="AF19" s="108"/>
      <c r="AG19" s="113">
        <f>AD19/(AE19+E19)*1000</f>
        <v>0</v>
      </c>
      <c r="AH19" s="113">
        <f>AE19/(E19+AE19)*1000</f>
        <v>0</v>
      </c>
      <c r="AI19" s="115">
        <v>0</v>
      </c>
      <c r="AJ19" s="82">
        <v>65</v>
      </c>
      <c r="AK19" s="141">
        <f t="shared" si="4"/>
        <v>3.851623607489927</v>
      </c>
      <c r="AL19" s="62">
        <v>37</v>
      </c>
      <c r="AM19" s="142">
        <f t="shared" si="5"/>
        <v>2.192462668878881</v>
      </c>
      <c r="AN19" s="150">
        <v>1.71</v>
      </c>
    </row>
    <row r="20" spans="1:40" s="20" customFormat="1" ht="27.75" customHeight="1">
      <c r="A20" s="20">
        <v>371</v>
      </c>
      <c r="B20" s="24">
        <v>18086</v>
      </c>
      <c r="C20" s="21"/>
      <c r="D20" s="19" t="s">
        <v>55</v>
      </c>
      <c r="E20" s="62">
        <v>126</v>
      </c>
      <c r="F20" s="75">
        <v>62</v>
      </c>
      <c r="G20" s="76">
        <v>64</v>
      </c>
      <c r="H20" s="77">
        <f t="shared" si="6"/>
        <v>6.966714585867522</v>
      </c>
      <c r="I20" s="78">
        <f t="shared" si="1"/>
        <v>96.875</v>
      </c>
      <c r="J20" s="11">
        <v>281</v>
      </c>
      <c r="K20" s="75">
        <v>129</v>
      </c>
      <c r="L20" s="76">
        <v>152</v>
      </c>
      <c r="M20" s="92">
        <f t="shared" si="0"/>
        <v>15.536879354196616</v>
      </c>
      <c r="N20" s="27">
        <f t="shared" si="2"/>
        <v>-155</v>
      </c>
      <c r="O20" s="41">
        <f t="shared" si="3"/>
        <v>-8.570164768329095</v>
      </c>
      <c r="P20" s="159" t="s">
        <v>67</v>
      </c>
      <c r="Q20" s="107" t="s">
        <v>67</v>
      </c>
      <c r="R20" s="108" t="s">
        <v>67</v>
      </c>
      <c r="S20" s="158" t="s">
        <v>67</v>
      </c>
      <c r="T20" s="127" t="s">
        <v>67</v>
      </c>
      <c r="U20" s="164" t="s">
        <v>67</v>
      </c>
      <c r="V20" s="127" t="s">
        <v>67</v>
      </c>
      <c r="W20" s="107" t="s">
        <v>67</v>
      </c>
      <c r="X20" s="82">
        <v>3</v>
      </c>
      <c r="Y20" s="107">
        <v>2</v>
      </c>
      <c r="Z20" s="108">
        <v>1</v>
      </c>
      <c r="AA20" s="112">
        <f t="shared" si="7"/>
        <v>23.25581395348837</v>
      </c>
      <c r="AB20" s="113">
        <f t="shared" si="8"/>
        <v>15.503875968992247</v>
      </c>
      <c r="AC20" s="114">
        <f t="shared" si="9"/>
        <v>7.751937984496124</v>
      </c>
      <c r="AD20" s="124">
        <v>1</v>
      </c>
      <c r="AE20" s="107">
        <v>1</v>
      </c>
      <c r="AF20" s="108"/>
      <c r="AG20" s="76">
        <v>0</v>
      </c>
      <c r="AH20" s="125">
        <v>0</v>
      </c>
      <c r="AI20" s="115">
        <v>0</v>
      </c>
      <c r="AJ20" s="82">
        <v>79</v>
      </c>
      <c r="AK20" s="141">
        <f t="shared" si="4"/>
        <v>4.368019462567732</v>
      </c>
      <c r="AL20" s="62">
        <v>25</v>
      </c>
      <c r="AM20" s="142">
        <f t="shared" si="5"/>
        <v>1.3822846400530797</v>
      </c>
      <c r="AN20" s="150">
        <v>1.68</v>
      </c>
    </row>
    <row r="21" spans="1:40" s="20" customFormat="1" ht="27.75" customHeight="1">
      <c r="A21" s="20">
        <v>372</v>
      </c>
      <c r="B21" s="24">
        <v>15072</v>
      </c>
      <c r="C21" s="21"/>
      <c r="D21" s="19" t="s">
        <v>31</v>
      </c>
      <c r="E21" s="62">
        <v>121</v>
      </c>
      <c r="F21" s="75">
        <v>63</v>
      </c>
      <c r="G21" s="76">
        <v>58</v>
      </c>
      <c r="H21" s="77">
        <f t="shared" si="6"/>
        <v>8.028131634819532</v>
      </c>
      <c r="I21" s="78">
        <f t="shared" si="1"/>
        <v>108.62068965517241</v>
      </c>
      <c r="J21" s="11">
        <v>195</v>
      </c>
      <c r="K21" s="75">
        <v>92</v>
      </c>
      <c r="L21" s="76">
        <v>103</v>
      </c>
      <c r="M21" s="92">
        <f t="shared" si="0"/>
        <v>12.937898089171975</v>
      </c>
      <c r="N21" s="27">
        <f t="shared" si="2"/>
        <v>-74</v>
      </c>
      <c r="O21" s="41">
        <f t="shared" si="3"/>
        <v>-4.909766454352441</v>
      </c>
      <c r="P21" s="159" t="s">
        <v>67</v>
      </c>
      <c r="Q21" s="107" t="s">
        <v>67</v>
      </c>
      <c r="R21" s="108" t="s">
        <v>67</v>
      </c>
      <c r="S21" s="158" t="s">
        <v>67</v>
      </c>
      <c r="T21" s="127" t="s">
        <v>67</v>
      </c>
      <c r="U21" s="164" t="s">
        <v>67</v>
      </c>
      <c r="V21" s="127" t="s">
        <v>67</v>
      </c>
      <c r="W21" s="107" t="s">
        <v>67</v>
      </c>
      <c r="X21" s="82">
        <v>1</v>
      </c>
      <c r="Y21" s="107">
        <v>1</v>
      </c>
      <c r="Z21" s="108">
        <v>0</v>
      </c>
      <c r="AA21" s="112">
        <f t="shared" si="7"/>
        <v>8.196721311475411</v>
      </c>
      <c r="AB21" s="113">
        <f t="shared" si="8"/>
        <v>8.196721311475411</v>
      </c>
      <c r="AC21" s="114">
        <f t="shared" si="9"/>
        <v>0</v>
      </c>
      <c r="AD21" s="124">
        <v>1</v>
      </c>
      <c r="AE21" s="107">
        <v>1</v>
      </c>
      <c r="AF21" s="108"/>
      <c r="AG21" s="113">
        <f>AD21/(AE21+E21)*1000</f>
        <v>8.196721311475411</v>
      </c>
      <c r="AH21" s="113">
        <f>AE21/(E21+AE21)*1000</f>
        <v>8.196721311475411</v>
      </c>
      <c r="AI21" s="115">
        <v>0</v>
      </c>
      <c r="AJ21" s="82">
        <v>69</v>
      </c>
      <c r="AK21" s="141">
        <f t="shared" si="4"/>
        <v>4.578025477707007</v>
      </c>
      <c r="AL21" s="62">
        <v>28</v>
      </c>
      <c r="AM21" s="142">
        <f t="shared" si="5"/>
        <v>1.8577494692144374</v>
      </c>
      <c r="AN21" s="150">
        <v>1.78</v>
      </c>
    </row>
    <row r="22" spans="2:40" s="20" customFormat="1" ht="27.75" customHeight="1">
      <c r="B22" s="24">
        <v>43174</v>
      </c>
      <c r="C22" s="224" t="s">
        <v>9</v>
      </c>
      <c r="D22" s="225"/>
      <c r="E22" s="62">
        <f>SUM(E23:E26)</f>
        <v>259</v>
      </c>
      <c r="F22" s="75">
        <f>SUM(F23:F26)</f>
        <v>119</v>
      </c>
      <c r="G22" s="76">
        <f>SUM(G23:G26)</f>
        <v>140</v>
      </c>
      <c r="H22" s="77">
        <f t="shared" si="6"/>
        <v>5.998980868115069</v>
      </c>
      <c r="I22" s="78">
        <f t="shared" si="1"/>
        <v>85</v>
      </c>
      <c r="J22" s="11">
        <f>SUM(J23:J26)</f>
        <v>667</v>
      </c>
      <c r="K22" s="61">
        <f>SUM(K23:K26)</f>
        <v>332</v>
      </c>
      <c r="L22" s="62">
        <f>SUM(L23:L26)</f>
        <v>335</v>
      </c>
      <c r="M22" s="92">
        <f t="shared" si="0"/>
        <v>15.449112892018343</v>
      </c>
      <c r="N22" s="27">
        <f t="shared" si="2"/>
        <v>-408</v>
      </c>
      <c r="O22" s="41">
        <f t="shared" si="3"/>
        <v>-9.450132023903276</v>
      </c>
      <c r="P22" s="82">
        <f>SUM(P23:P26)</f>
        <v>0</v>
      </c>
      <c r="Q22" s="75">
        <f>SUM(Q23:Q26)</f>
        <v>0</v>
      </c>
      <c r="R22" s="76">
        <f>SUM(R23:R26)</f>
        <v>0</v>
      </c>
      <c r="S22" s="158" t="s">
        <v>67</v>
      </c>
      <c r="T22" s="6">
        <f>SUM(T23:T26)</f>
        <v>0</v>
      </c>
      <c r="U22" s="164">
        <f>SUM(U23:U26)</f>
        <v>0</v>
      </c>
      <c r="V22" s="127">
        <f>SUM(V23:V26)</f>
        <v>0</v>
      </c>
      <c r="W22" s="107" t="s">
        <v>67</v>
      </c>
      <c r="X22" s="82">
        <f>SUM(X23:X26)</f>
        <v>5</v>
      </c>
      <c r="Y22" s="107">
        <f>SUM(Y23:Y26)</f>
        <v>2</v>
      </c>
      <c r="Z22" s="108">
        <f>SUM(Z23:Z26)</f>
        <v>3</v>
      </c>
      <c r="AA22" s="112">
        <f t="shared" si="7"/>
        <v>18.93939393939394</v>
      </c>
      <c r="AB22" s="113">
        <f t="shared" si="8"/>
        <v>7.575757575757576</v>
      </c>
      <c r="AC22" s="114">
        <f t="shared" si="9"/>
        <v>11.363636363636363</v>
      </c>
      <c r="AD22" s="124">
        <f>SUM(AD23:AD26)</f>
        <v>1</v>
      </c>
      <c r="AE22" s="107">
        <f>SUM(AE23:AE26)</f>
        <v>1</v>
      </c>
      <c r="AF22" s="108">
        <f>SUM(AF23:AF26)</f>
        <v>0</v>
      </c>
      <c r="AG22" s="76">
        <v>0</v>
      </c>
      <c r="AH22" s="125">
        <v>0</v>
      </c>
      <c r="AI22" s="115">
        <f>AF22/E22*1000</f>
        <v>0</v>
      </c>
      <c r="AJ22" s="82">
        <f>SUM(AJ23:AJ26)</f>
        <v>146</v>
      </c>
      <c r="AK22" s="141">
        <f t="shared" si="4"/>
        <v>3.3816648909065643</v>
      </c>
      <c r="AL22" s="62">
        <f>SUM(AL23:AL26)</f>
        <v>61</v>
      </c>
      <c r="AM22" s="142">
        <f t="shared" si="5"/>
        <v>1.412887385926715</v>
      </c>
      <c r="AN22" s="150">
        <v>1.4</v>
      </c>
    </row>
    <row r="23" spans="1:40" s="20" customFormat="1" ht="27.75" customHeight="1">
      <c r="A23" s="20">
        <v>384</v>
      </c>
      <c r="B23" s="24">
        <v>3419</v>
      </c>
      <c r="C23" s="21"/>
      <c r="D23" s="19" t="s">
        <v>56</v>
      </c>
      <c r="E23" s="62">
        <v>45</v>
      </c>
      <c r="F23" s="75">
        <v>22</v>
      </c>
      <c r="G23" s="76">
        <v>23</v>
      </c>
      <c r="H23" s="77">
        <f t="shared" si="6"/>
        <v>13.161743199766013</v>
      </c>
      <c r="I23" s="78">
        <f t="shared" si="1"/>
        <v>95.65217391304348</v>
      </c>
      <c r="J23" s="11">
        <v>30</v>
      </c>
      <c r="K23" s="61">
        <v>14</v>
      </c>
      <c r="L23" s="62">
        <v>16</v>
      </c>
      <c r="M23" s="92">
        <f t="shared" si="0"/>
        <v>8.774495466510675</v>
      </c>
      <c r="N23" s="27">
        <f t="shared" si="2"/>
        <v>15</v>
      </c>
      <c r="O23" s="41">
        <f t="shared" si="3"/>
        <v>4.387247733255338</v>
      </c>
      <c r="P23" s="159" t="s">
        <v>67</v>
      </c>
      <c r="Q23" s="107" t="s">
        <v>67</v>
      </c>
      <c r="R23" s="108" t="s">
        <v>67</v>
      </c>
      <c r="S23" s="158" t="s">
        <v>67</v>
      </c>
      <c r="T23" s="127" t="s">
        <v>67</v>
      </c>
      <c r="U23" s="164" t="s">
        <v>67</v>
      </c>
      <c r="V23" s="127" t="s">
        <v>67</v>
      </c>
      <c r="W23" s="107" t="s">
        <v>67</v>
      </c>
      <c r="X23" s="82">
        <v>0</v>
      </c>
      <c r="Y23" s="107">
        <v>0</v>
      </c>
      <c r="Z23" s="108">
        <v>0</v>
      </c>
      <c r="AA23" s="75">
        <v>0</v>
      </c>
      <c r="AB23" s="75">
        <v>0</v>
      </c>
      <c r="AC23" s="115">
        <v>0</v>
      </c>
      <c r="AD23" s="124"/>
      <c r="AE23" s="107"/>
      <c r="AF23" s="108"/>
      <c r="AG23" s="76">
        <v>0</v>
      </c>
      <c r="AH23" s="125">
        <v>0</v>
      </c>
      <c r="AI23" s="115">
        <v>0</v>
      </c>
      <c r="AJ23" s="82">
        <v>24</v>
      </c>
      <c r="AK23" s="141">
        <f t="shared" si="4"/>
        <v>7.0195963732085405</v>
      </c>
      <c r="AL23" s="62">
        <v>6</v>
      </c>
      <c r="AM23" s="142">
        <f t="shared" si="5"/>
        <v>1.7548990933021351</v>
      </c>
      <c r="AN23" s="150">
        <v>2.57</v>
      </c>
    </row>
    <row r="24" spans="1:40" s="20" customFormat="1" ht="27.75" customHeight="1">
      <c r="A24" s="20">
        <v>386</v>
      </c>
      <c r="B24" s="24">
        <v>17028</v>
      </c>
      <c r="C24" s="21"/>
      <c r="D24" s="19" t="s">
        <v>33</v>
      </c>
      <c r="E24" s="62">
        <v>90</v>
      </c>
      <c r="F24" s="75">
        <v>44</v>
      </c>
      <c r="G24" s="76">
        <v>46</v>
      </c>
      <c r="H24" s="77">
        <f t="shared" si="6"/>
        <v>5.2854122621564485</v>
      </c>
      <c r="I24" s="78">
        <f t="shared" si="1"/>
        <v>95.65217391304348</v>
      </c>
      <c r="J24" s="11">
        <v>321</v>
      </c>
      <c r="K24" s="61">
        <v>162</v>
      </c>
      <c r="L24" s="62">
        <v>159</v>
      </c>
      <c r="M24" s="92">
        <f t="shared" si="0"/>
        <v>18.851303735024665</v>
      </c>
      <c r="N24" s="27">
        <f t="shared" si="2"/>
        <v>-231</v>
      </c>
      <c r="O24" s="41">
        <f t="shared" si="3"/>
        <v>-13.565891472868216</v>
      </c>
      <c r="P24" s="82">
        <v>0</v>
      </c>
      <c r="Q24" s="75">
        <v>0</v>
      </c>
      <c r="R24" s="108" t="s">
        <v>67</v>
      </c>
      <c r="S24" s="158" t="s">
        <v>67</v>
      </c>
      <c r="T24" s="127" t="s">
        <v>67</v>
      </c>
      <c r="U24" s="164" t="s">
        <v>67</v>
      </c>
      <c r="V24" s="127" t="s">
        <v>67</v>
      </c>
      <c r="W24" s="107" t="s">
        <v>67</v>
      </c>
      <c r="X24" s="82">
        <v>0</v>
      </c>
      <c r="Y24" s="107">
        <v>0</v>
      </c>
      <c r="Z24" s="108">
        <v>0</v>
      </c>
      <c r="AA24" s="112">
        <f t="shared" si="7"/>
        <v>0</v>
      </c>
      <c r="AB24" s="113">
        <f>Y24/(X24+E24)*1000</f>
        <v>0</v>
      </c>
      <c r="AC24" s="114">
        <f t="shared" si="9"/>
        <v>0</v>
      </c>
      <c r="AD24" s="124"/>
      <c r="AE24" s="107"/>
      <c r="AF24" s="108"/>
      <c r="AG24" s="76">
        <v>0</v>
      </c>
      <c r="AH24" s="125">
        <v>0</v>
      </c>
      <c r="AI24" s="115">
        <v>0</v>
      </c>
      <c r="AJ24" s="82">
        <v>48</v>
      </c>
      <c r="AK24" s="141">
        <f t="shared" si="4"/>
        <v>2.8188865398167726</v>
      </c>
      <c r="AL24" s="62">
        <v>29</v>
      </c>
      <c r="AM24" s="142">
        <f t="shared" si="5"/>
        <v>1.7030772844726332</v>
      </c>
      <c r="AN24" s="150">
        <v>1.29</v>
      </c>
    </row>
    <row r="25" spans="1:40" s="20" customFormat="1" ht="27.75" customHeight="1">
      <c r="A25" s="20">
        <v>389</v>
      </c>
      <c r="B25" s="24">
        <v>11406</v>
      </c>
      <c r="C25" s="21"/>
      <c r="D25" s="19" t="s">
        <v>57</v>
      </c>
      <c r="E25" s="62">
        <v>71</v>
      </c>
      <c r="F25" s="75">
        <v>30</v>
      </c>
      <c r="G25" s="76">
        <v>41</v>
      </c>
      <c r="H25" s="77">
        <f t="shared" si="6"/>
        <v>6.2247939680869715</v>
      </c>
      <c r="I25" s="78">
        <f t="shared" si="1"/>
        <v>73.17073170731707</v>
      </c>
      <c r="J25" s="11">
        <v>147</v>
      </c>
      <c r="K25" s="61">
        <v>70</v>
      </c>
      <c r="L25" s="62">
        <v>77</v>
      </c>
      <c r="M25" s="92">
        <f t="shared" si="0"/>
        <v>12.887953708574434</v>
      </c>
      <c r="N25" s="27">
        <f t="shared" si="2"/>
        <v>-76</v>
      </c>
      <c r="O25" s="41">
        <f t="shared" si="3"/>
        <v>-6.663159740487463</v>
      </c>
      <c r="P25" s="82">
        <v>0</v>
      </c>
      <c r="Q25" s="75">
        <v>0</v>
      </c>
      <c r="R25" s="108" t="s">
        <v>67</v>
      </c>
      <c r="S25" s="158" t="s">
        <v>67</v>
      </c>
      <c r="T25" s="127" t="s">
        <v>67</v>
      </c>
      <c r="U25" s="164" t="s">
        <v>67</v>
      </c>
      <c r="V25" s="127" t="s">
        <v>67</v>
      </c>
      <c r="W25" s="107" t="s">
        <v>67</v>
      </c>
      <c r="X25" s="82">
        <v>3</v>
      </c>
      <c r="Y25" s="107">
        <v>1</v>
      </c>
      <c r="Z25" s="108">
        <v>2</v>
      </c>
      <c r="AA25" s="112">
        <f t="shared" si="7"/>
        <v>40.54054054054054</v>
      </c>
      <c r="AB25" s="113">
        <f t="shared" si="8"/>
        <v>13.513513513513514</v>
      </c>
      <c r="AC25" s="114">
        <f t="shared" si="9"/>
        <v>27.027027027027028</v>
      </c>
      <c r="AD25" s="124"/>
      <c r="AE25" s="107"/>
      <c r="AF25" s="108"/>
      <c r="AG25" s="76">
        <v>0</v>
      </c>
      <c r="AH25" s="125">
        <v>0</v>
      </c>
      <c r="AI25" s="115">
        <v>0</v>
      </c>
      <c r="AJ25" s="82">
        <v>41</v>
      </c>
      <c r="AK25" s="141">
        <f t="shared" si="4"/>
        <v>3.5945993336840263</v>
      </c>
      <c r="AL25" s="62">
        <v>13</v>
      </c>
      <c r="AM25" s="142">
        <f t="shared" si="5"/>
        <v>1.1397510082412765</v>
      </c>
      <c r="AN25" s="150">
        <v>1.39</v>
      </c>
    </row>
    <row r="26" spans="1:40" s="20" customFormat="1" ht="27.75" customHeight="1">
      <c r="A26" s="20">
        <v>390</v>
      </c>
      <c r="B26" s="24">
        <v>11321</v>
      </c>
      <c r="C26" s="21"/>
      <c r="D26" s="19" t="s">
        <v>32</v>
      </c>
      <c r="E26" s="62">
        <v>53</v>
      </c>
      <c r="F26" s="75">
        <v>23</v>
      </c>
      <c r="G26" s="76">
        <v>30</v>
      </c>
      <c r="H26" s="77">
        <f t="shared" si="6"/>
        <v>4.68156523275329</v>
      </c>
      <c r="I26" s="78">
        <f t="shared" si="1"/>
        <v>76.66666666666667</v>
      </c>
      <c r="J26" s="11">
        <v>169</v>
      </c>
      <c r="K26" s="61">
        <v>86</v>
      </c>
      <c r="L26" s="62">
        <v>83</v>
      </c>
      <c r="M26" s="92">
        <f t="shared" si="0"/>
        <v>14.928009893118983</v>
      </c>
      <c r="N26" s="27">
        <f t="shared" si="2"/>
        <v>-116</v>
      </c>
      <c r="O26" s="41">
        <f t="shared" si="3"/>
        <v>-10.246444660365691</v>
      </c>
      <c r="P26" s="82">
        <v>0</v>
      </c>
      <c r="Q26" s="107" t="s">
        <v>67</v>
      </c>
      <c r="R26" s="76">
        <v>0</v>
      </c>
      <c r="S26" s="158" t="s">
        <v>67</v>
      </c>
      <c r="T26" s="127" t="s">
        <v>67</v>
      </c>
      <c r="U26" s="164" t="s">
        <v>67</v>
      </c>
      <c r="V26" s="127" t="s">
        <v>67</v>
      </c>
      <c r="W26" s="107" t="s">
        <v>67</v>
      </c>
      <c r="X26" s="82">
        <v>2</v>
      </c>
      <c r="Y26" s="107">
        <v>1</v>
      </c>
      <c r="Z26" s="108">
        <v>1</v>
      </c>
      <c r="AA26" s="112">
        <f t="shared" si="7"/>
        <v>36.36363636363636</v>
      </c>
      <c r="AB26" s="113">
        <f t="shared" si="8"/>
        <v>18.18181818181818</v>
      </c>
      <c r="AC26" s="114">
        <f t="shared" si="9"/>
        <v>18.18181818181818</v>
      </c>
      <c r="AD26" s="124">
        <v>1</v>
      </c>
      <c r="AE26" s="107">
        <v>1</v>
      </c>
      <c r="AF26" s="108"/>
      <c r="AG26" s="76">
        <v>0</v>
      </c>
      <c r="AH26" s="125">
        <v>0</v>
      </c>
      <c r="AI26" s="115">
        <v>0</v>
      </c>
      <c r="AJ26" s="82">
        <v>33</v>
      </c>
      <c r="AK26" s="141">
        <f t="shared" si="4"/>
        <v>2.9149368430350675</v>
      </c>
      <c r="AL26" s="62">
        <v>13</v>
      </c>
      <c r="AM26" s="142">
        <f t="shared" si="5"/>
        <v>1.1483084533168448</v>
      </c>
      <c r="AN26" s="150">
        <v>1.12</v>
      </c>
    </row>
    <row r="27" spans="2:40" s="20" customFormat="1" ht="27.75" customHeight="1">
      <c r="B27" s="24">
        <v>11977</v>
      </c>
      <c r="C27" s="224" t="s">
        <v>10</v>
      </c>
      <c r="D27" s="225"/>
      <c r="E27" s="62">
        <f>SUM(E28:E30)</f>
        <v>61</v>
      </c>
      <c r="F27" s="75">
        <f>SUM(F28:F30)</f>
        <v>24</v>
      </c>
      <c r="G27" s="76">
        <f>SUM(G28:G30)</f>
        <v>37</v>
      </c>
      <c r="H27" s="77">
        <f t="shared" si="6"/>
        <v>5.093095098939634</v>
      </c>
      <c r="I27" s="78">
        <f t="shared" si="1"/>
        <v>64.86486486486487</v>
      </c>
      <c r="J27" s="11">
        <f>SUM(J28:J30)</f>
        <v>249</v>
      </c>
      <c r="K27" s="61">
        <f>SUM(K28:K30)</f>
        <v>130</v>
      </c>
      <c r="L27" s="62">
        <f>SUM(L28:L30)</f>
        <v>119</v>
      </c>
      <c r="M27" s="92">
        <f t="shared" si="0"/>
        <v>20.789847207147034</v>
      </c>
      <c r="N27" s="27">
        <f t="shared" si="2"/>
        <v>-188</v>
      </c>
      <c r="O27" s="41">
        <f t="shared" si="3"/>
        <v>-15.696752108207399</v>
      </c>
      <c r="P27" s="159" t="s">
        <v>67</v>
      </c>
      <c r="Q27" s="107" t="s">
        <v>67</v>
      </c>
      <c r="R27" s="108" t="s">
        <v>67</v>
      </c>
      <c r="S27" s="158" t="s">
        <v>67</v>
      </c>
      <c r="T27" s="6">
        <f>SUM(T28:T30)</f>
        <v>0</v>
      </c>
      <c r="U27" s="164">
        <f>SUM(U28:U30)</f>
        <v>0</v>
      </c>
      <c r="V27" s="127">
        <f>SUM(V28:V30)</f>
        <v>0</v>
      </c>
      <c r="W27" s="107" t="s">
        <v>67</v>
      </c>
      <c r="X27" s="82">
        <f>SUM(X28:X30)</f>
        <v>3</v>
      </c>
      <c r="Y27" s="107">
        <f>SUM(Y28:Y30)</f>
        <v>1</v>
      </c>
      <c r="Z27" s="108">
        <f>SUM(Z28:Z30)</f>
        <v>2</v>
      </c>
      <c r="AA27" s="112">
        <f>SUM(AA28:AA30)</f>
        <v>107.14285714285714</v>
      </c>
      <c r="AB27" s="113">
        <f>SUM(AB28)</f>
        <v>35.714285714285715</v>
      </c>
      <c r="AC27" s="115">
        <v>0</v>
      </c>
      <c r="AD27" s="124"/>
      <c r="AE27" s="107"/>
      <c r="AF27" s="108"/>
      <c r="AG27" s="76">
        <f>AD27/(AE27+E27)*1000</f>
        <v>0</v>
      </c>
      <c r="AH27" s="125">
        <f>AE27/(E27+AE27)*1000</f>
        <v>0</v>
      </c>
      <c r="AI27" s="115">
        <f>AF27/E27*1000</f>
        <v>0</v>
      </c>
      <c r="AJ27" s="82">
        <f>SUM(AJ28:AJ30)</f>
        <v>35</v>
      </c>
      <c r="AK27" s="141">
        <f t="shared" si="4"/>
        <v>2.922267679719462</v>
      </c>
      <c r="AL27" s="62">
        <f>SUM(AL28:AL30)</f>
        <v>16</v>
      </c>
      <c r="AM27" s="142">
        <f t="shared" si="5"/>
        <v>1.3358937964431827</v>
      </c>
      <c r="AN27" s="150">
        <v>1.87</v>
      </c>
    </row>
    <row r="28" spans="1:40" s="20" customFormat="1" ht="27.75" customHeight="1">
      <c r="A28" s="20">
        <v>401</v>
      </c>
      <c r="B28" s="24">
        <v>5192</v>
      </c>
      <c r="C28" s="21"/>
      <c r="D28" s="19" t="s">
        <v>34</v>
      </c>
      <c r="E28" s="62">
        <v>25</v>
      </c>
      <c r="F28" s="75">
        <v>9</v>
      </c>
      <c r="G28" s="76">
        <v>16</v>
      </c>
      <c r="H28" s="77">
        <f t="shared" si="6"/>
        <v>4.815100154083205</v>
      </c>
      <c r="I28" s="78">
        <f t="shared" si="1"/>
        <v>56.25</v>
      </c>
      <c r="J28" s="11">
        <v>115</v>
      </c>
      <c r="K28" s="61">
        <v>54</v>
      </c>
      <c r="L28" s="62">
        <v>61</v>
      </c>
      <c r="M28" s="92">
        <f t="shared" si="0"/>
        <v>22.149460708782744</v>
      </c>
      <c r="N28" s="27">
        <f t="shared" si="2"/>
        <v>-90</v>
      </c>
      <c r="O28" s="41">
        <f t="shared" si="3"/>
        <v>-17.334360554699536</v>
      </c>
      <c r="P28" s="159" t="s">
        <v>67</v>
      </c>
      <c r="Q28" s="107" t="s">
        <v>67</v>
      </c>
      <c r="R28" s="108" t="s">
        <v>67</v>
      </c>
      <c r="S28" s="158" t="s">
        <v>67</v>
      </c>
      <c r="T28" s="127" t="s">
        <v>67</v>
      </c>
      <c r="U28" s="164" t="s">
        <v>67</v>
      </c>
      <c r="V28" s="127" t="s">
        <v>67</v>
      </c>
      <c r="W28" s="107" t="s">
        <v>67</v>
      </c>
      <c r="X28" s="82">
        <v>3</v>
      </c>
      <c r="Y28" s="107">
        <v>1</v>
      </c>
      <c r="Z28" s="108">
        <v>2</v>
      </c>
      <c r="AA28" s="112">
        <f t="shared" si="7"/>
        <v>107.14285714285714</v>
      </c>
      <c r="AB28" s="113">
        <f t="shared" si="8"/>
        <v>35.714285714285715</v>
      </c>
      <c r="AC28" s="115">
        <v>0</v>
      </c>
      <c r="AD28" s="124"/>
      <c r="AE28" s="107"/>
      <c r="AF28" s="108"/>
      <c r="AG28" s="76">
        <v>0</v>
      </c>
      <c r="AH28" s="125">
        <v>0</v>
      </c>
      <c r="AI28" s="115">
        <v>0</v>
      </c>
      <c r="AJ28" s="82">
        <v>14</v>
      </c>
      <c r="AK28" s="141">
        <f t="shared" si="4"/>
        <v>2.6964560862865947</v>
      </c>
      <c r="AL28" s="62">
        <v>8</v>
      </c>
      <c r="AM28" s="142">
        <f t="shared" si="5"/>
        <v>1.5408320493066257</v>
      </c>
      <c r="AN28" s="150">
        <v>2.07</v>
      </c>
    </row>
    <row r="29" spans="1:40" s="20" customFormat="1" ht="27.75" customHeight="1">
      <c r="A29" s="20">
        <v>402</v>
      </c>
      <c r="B29" s="24">
        <v>3569</v>
      </c>
      <c r="C29" s="21"/>
      <c r="D29" s="19" t="s">
        <v>35</v>
      </c>
      <c r="E29" s="62">
        <v>13</v>
      </c>
      <c r="F29" s="75">
        <v>4</v>
      </c>
      <c r="G29" s="76">
        <v>9</v>
      </c>
      <c r="H29" s="77">
        <f>E29/B29*1000</f>
        <v>3.642476884281311</v>
      </c>
      <c r="I29" s="78">
        <f t="shared" si="1"/>
        <v>44.44444444444444</v>
      </c>
      <c r="J29" s="11">
        <v>78</v>
      </c>
      <c r="K29" s="61">
        <v>45</v>
      </c>
      <c r="L29" s="62">
        <v>33</v>
      </c>
      <c r="M29" s="92">
        <f t="shared" si="0"/>
        <v>21.854861305687866</v>
      </c>
      <c r="N29" s="27">
        <f t="shared" si="2"/>
        <v>-65</v>
      </c>
      <c r="O29" s="41">
        <f t="shared" si="3"/>
        <v>-18.212384421406558</v>
      </c>
      <c r="P29" s="159" t="s">
        <v>67</v>
      </c>
      <c r="Q29" s="107" t="s">
        <v>67</v>
      </c>
      <c r="R29" s="108" t="s">
        <v>67</v>
      </c>
      <c r="S29" s="158" t="s">
        <v>67</v>
      </c>
      <c r="T29" s="127" t="s">
        <v>67</v>
      </c>
      <c r="U29" s="164" t="s">
        <v>67</v>
      </c>
      <c r="V29" s="127" t="s">
        <v>67</v>
      </c>
      <c r="W29" s="107" t="s">
        <v>67</v>
      </c>
      <c r="X29" s="82">
        <v>0</v>
      </c>
      <c r="Y29" s="107">
        <v>0</v>
      </c>
      <c r="Z29" s="108">
        <v>0</v>
      </c>
      <c r="AA29" s="75">
        <v>0</v>
      </c>
      <c r="AB29" s="75">
        <v>0</v>
      </c>
      <c r="AC29" s="115">
        <v>0</v>
      </c>
      <c r="AD29" s="124"/>
      <c r="AE29" s="107"/>
      <c r="AF29" s="108"/>
      <c r="AG29" s="76">
        <v>0</v>
      </c>
      <c r="AH29" s="125">
        <v>0</v>
      </c>
      <c r="AI29" s="115">
        <v>0</v>
      </c>
      <c r="AJ29" s="82">
        <v>11</v>
      </c>
      <c r="AK29" s="141">
        <f t="shared" si="4"/>
        <v>3.0820958251611095</v>
      </c>
      <c r="AL29" s="62">
        <v>5</v>
      </c>
      <c r="AM29" s="142">
        <f t="shared" si="5"/>
        <v>1.4009526478005045</v>
      </c>
      <c r="AN29" s="150">
        <v>1.31</v>
      </c>
    </row>
    <row r="30" spans="1:40" s="20" customFormat="1" ht="27.75" customHeight="1">
      <c r="A30" s="20">
        <v>403</v>
      </c>
      <c r="B30" s="24">
        <v>3216</v>
      </c>
      <c r="C30" s="21"/>
      <c r="D30" s="19" t="s">
        <v>36</v>
      </c>
      <c r="E30" s="62">
        <v>23</v>
      </c>
      <c r="F30" s="75">
        <v>11</v>
      </c>
      <c r="G30" s="76">
        <v>12</v>
      </c>
      <c r="H30" s="77">
        <f t="shared" si="6"/>
        <v>7.151741293532338</v>
      </c>
      <c r="I30" s="78">
        <f t="shared" si="1"/>
        <v>91.66666666666666</v>
      </c>
      <c r="J30" s="11">
        <v>56</v>
      </c>
      <c r="K30" s="75">
        <v>31</v>
      </c>
      <c r="L30" s="76">
        <v>25</v>
      </c>
      <c r="M30" s="92">
        <f t="shared" si="0"/>
        <v>17.412935323383085</v>
      </c>
      <c r="N30" s="27">
        <f t="shared" si="2"/>
        <v>-33</v>
      </c>
      <c r="O30" s="41">
        <f t="shared" si="3"/>
        <v>-10.261194029850746</v>
      </c>
      <c r="P30" s="159" t="s">
        <v>67</v>
      </c>
      <c r="Q30" s="107" t="s">
        <v>67</v>
      </c>
      <c r="R30" s="108" t="s">
        <v>67</v>
      </c>
      <c r="S30" s="158" t="s">
        <v>67</v>
      </c>
      <c r="T30" s="127" t="s">
        <v>67</v>
      </c>
      <c r="U30" s="164" t="s">
        <v>67</v>
      </c>
      <c r="V30" s="127" t="s">
        <v>67</v>
      </c>
      <c r="W30" s="107" t="s">
        <v>67</v>
      </c>
      <c r="X30" s="82">
        <v>0</v>
      </c>
      <c r="Y30" s="107">
        <v>0</v>
      </c>
      <c r="Z30" s="108">
        <v>0</v>
      </c>
      <c r="AA30" s="75">
        <v>0</v>
      </c>
      <c r="AB30" s="75">
        <v>0</v>
      </c>
      <c r="AC30" s="115">
        <v>0</v>
      </c>
      <c r="AD30" s="124"/>
      <c r="AE30" s="107"/>
      <c r="AF30" s="108"/>
      <c r="AG30" s="76">
        <v>0</v>
      </c>
      <c r="AH30" s="125">
        <v>0</v>
      </c>
      <c r="AI30" s="126">
        <v>0</v>
      </c>
      <c r="AJ30" s="82">
        <v>10</v>
      </c>
      <c r="AK30" s="141">
        <f t="shared" si="4"/>
        <v>3.109452736318408</v>
      </c>
      <c r="AL30" s="62">
        <v>3</v>
      </c>
      <c r="AM30" s="142">
        <f t="shared" si="5"/>
        <v>0.9328358208955224</v>
      </c>
      <c r="AN30" s="150">
        <v>2.23</v>
      </c>
    </row>
    <row r="31" spans="2:40" s="20" customFormat="1" ht="27.75" customHeight="1">
      <c r="B31" s="31">
        <f>SUM(B7,B11,B13)</f>
        <v>236641</v>
      </c>
      <c r="C31" s="246" t="s">
        <v>41</v>
      </c>
      <c r="D31" s="7" t="s">
        <v>58</v>
      </c>
      <c r="E31" s="100">
        <f>SUM(E7,E11,E13)</f>
        <v>1924</v>
      </c>
      <c r="F31" s="63">
        <f>SUM(F7,F11,F13)</f>
        <v>978</v>
      </c>
      <c r="G31" s="64">
        <f>SUM(G7,G11,G13)</f>
        <v>946</v>
      </c>
      <c r="H31" s="80">
        <f t="shared" si="6"/>
        <v>8.130459218816688</v>
      </c>
      <c r="I31" s="81">
        <f t="shared" si="1"/>
        <v>103.38266384778012</v>
      </c>
      <c r="J31" s="191">
        <f>SUM(J7,J11,J13)</f>
        <v>2647</v>
      </c>
      <c r="K31" s="194">
        <f>SUM(K7,K11,K13)</f>
        <v>1313</v>
      </c>
      <c r="L31" s="196">
        <f>SUM(L7,L11,L13)</f>
        <v>1334</v>
      </c>
      <c r="M31" s="95">
        <f t="shared" si="0"/>
        <v>11.185720141480132</v>
      </c>
      <c r="N31" s="33">
        <f t="shared" si="2"/>
        <v>-723</v>
      </c>
      <c r="O31" s="42">
        <f t="shared" si="3"/>
        <v>-3.0552609226634435</v>
      </c>
      <c r="P31" s="79">
        <f>SUM(P7,P11,P13)</f>
        <v>4</v>
      </c>
      <c r="Q31" s="93">
        <f>SUM(Q7,Q11,Q13)</f>
        <v>2</v>
      </c>
      <c r="R31" s="94">
        <f>SUM(R7,R11,R13)</f>
        <v>2</v>
      </c>
      <c r="S31" s="52">
        <f>P31/E31*1000</f>
        <v>2.079002079002079</v>
      </c>
      <c r="T31" s="64">
        <f>SUM(T7,T11,T13)</f>
        <v>2</v>
      </c>
      <c r="U31" s="63">
        <f>SUM(U7,U11,U13)</f>
        <v>1</v>
      </c>
      <c r="V31" s="160">
        <f>SUM(V7,V11,V13)</f>
        <v>1</v>
      </c>
      <c r="W31" s="189">
        <f>T31/E31*1000</f>
        <v>1.0395010395010396</v>
      </c>
      <c r="X31" s="100">
        <f>SUM(X7,X11,X13)</f>
        <v>44</v>
      </c>
      <c r="Y31" s="63">
        <f>SUM(Y7,Y11,Y13)</f>
        <v>18</v>
      </c>
      <c r="Z31" s="64">
        <f>SUM(Z7,Z11,Z13)</f>
        <v>26</v>
      </c>
      <c r="AA31" s="116">
        <f t="shared" si="7"/>
        <v>22.357723577235774</v>
      </c>
      <c r="AB31" s="117">
        <f t="shared" si="8"/>
        <v>9.146341463414634</v>
      </c>
      <c r="AC31" s="118">
        <f t="shared" si="9"/>
        <v>13.21138211382114</v>
      </c>
      <c r="AD31" s="100">
        <v>7</v>
      </c>
      <c r="AE31" s="63">
        <v>6</v>
      </c>
      <c r="AF31" s="64">
        <v>1</v>
      </c>
      <c r="AG31" s="117">
        <f>AD31/(AE31+E31)*1000</f>
        <v>3.626943005181347</v>
      </c>
      <c r="AH31" s="117">
        <f>AE31/(E31+AE31)*1000</f>
        <v>3.1088082901554404</v>
      </c>
      <c r="AI31" s="114">
        <f>AF31/E31*1000</f>
        <v>0.5197505197505198</v>
      </c>
      <c r="AJ31" s="79">
        <f>SUM(AJ7,AJ11,AJ13)</f>
        <v>1076</v>
      </c>
      <c r="AK31" s="143">
        <f t="shared" si="4"/>
        <v>4.546971995554447</v>
      </c>
      <c r="AL31" s="64">
        <f>SUM(AL7,AL11,AL13)</f>
        <v>417</v>
      </c>
      <c r="AM31" s="144">
        <f t="shared" si="5"/>
        <v>1.762162938797588</v>
      </c>
      <c r="AN31" s="151">
        <v>1.54</v>
      </c>
    </row>
    <row r="32" spans="2:40" s="20" customFormat="1" ht="27.75" customHeight="1">
      <c r="B32" s="24">
        <f>SUM(B9,B17)</f>
        <v>106818</v>
      </c>
      <c r="C32" s="246"/>
      <c r="D32" s="9" t="s">
        <v>59</v>
      </c>
      <c r="E32" s="99">
        <f>SUM(E9,E17,)</f>
        <v>826</v>
      </c>
      <c r="F32" s="61">
        <f>SUM(F9,F17,)</f>
        <v>412</v>
      </c>
      <c r="G32" s="62">
        <f>SUM(G9,G17,)</f>
        <v>414</v>
      </c>
      <c r="H32" s="77">
        <f t="shared" si="6"/>
        <v>7.732779119624033</v>
      </c>
      <c r="I32" s="78">
        <f t="shared" si="1"/>
        <v>99.51690821256038</v>
      </c>
      <c r="J32" s="192">
        <f>SUM(J9,J17)</f>
        <v>1487</v>
      </c>
      <c r="K32" s="195">
        <f>SUM(K9,K17)</f>
        <v>713</v>
      </c>
      <c r="L32" s="197">
        <f>SUM(L9,L17)</f>
        <v>774</v>
      </c>
      <c r="M32" s="92">
        <f t="shared" si="0"/>
        <v>13.92087475893576</v>
      </c>
      <c r="N32" s="27">
        <f t="shared" si="2"/>
        <v>-661</v>
      </c>
      <c r="O32" s="41">
        <f t="shared" si="3"/>
        <v>-6.188095639311726</v>
      </c>
      <c r="P32" s="99">
        <f>SUM(P9,P17,)</f>
        <v>1</v>
      </c>
      <c r="Q32" s="75">
        <f>SUM(Q9,Q17,)</f>
        <v>0</v>
      </c>
      <c r="R32" s="76">
        <f>SUM(R9,R17,)</f>
        <v>1</v>
      </c>
      <c r="S32" s="158" t="s">
        <v>68</v>
      </c>
      <c r="T32" s="62">
        <f>SUM(T9,T17)</f>
        <v>1</v>
      </c>
      <c r="U32" s="61">
        <f>SUM(U9,U17,)</f>
        <v>0</v>
      </c>
      <c r="V32" s="161">
        <f>SUM(V9,V17,)</f>
        <v>1</v>
      </c>
      <c r="W32" s="190">
        <f>T32/E32*1000</f>
        <v>1.2106537530266344</v>
      </c>
      <c r="X32" s="99">
        <f>SUM(X9,X17)</f>
        <v>14</v>
      </c>
      <c r="Y32" s="61">
        <f>SUM(Y9,Y17)</f>
        <v>7</v>
      </c>
      <c r="Z32" s="62">
        <f>SUM(Z9,Z17)</f>
        <v>7</v>
      </c>
      <c r="AA32" s="112">
        <f t="shared" si="7"/>
        <v>16.666666666666668</v>
      </c>
      <c r="AB32" s="113">
        <f t="shared" si="8"/>
        <v>8.333333333333334</v>
      </c>
      <c r="AC32" s="114">
        <f t="shared" si="9"/>
        <v>8.333333333333334</v>
      </c>
      <c r="AD32" s="99">
        <v>1</v>
      </c>
      <c r="AE32" s="61">
        <v>1</v>
      </c>
      <c r="AF32" s="124" t="s">
        <v>77</v>
      </c>
      <c r="AG32" s="113">
        <f>AD32/(AE32+E32)*1000</f>
        <v>1.2091898428053203</v>
      </c>
      <c r="AH32" s="113">
        <f>AE32/(E32+AE32)*1000</f>
        <v>1.2091898428053203</v>
      </c>
      <c r="AI32" s="115">
        <v>0</v>
      </c>
      <c r="AJ32" s="82">
        <f>SUM(AJ9,AJ17)</f>
        <v>479</v>
      </c>
      <c r="AK32" s="141">
        <f t="shared" si="4"/>
        <v>4.484262951936939</v>
      </c>
      <c r="AL32" s="62">
        <f>SUM(AL9,AL17)</f>
        <v>187</v>
      </c>
      <c r="AM32" s="142">
        <f t="shared" si="5"/>
        <v>1.7506412776872813</v>
      </c>
      <c r="AN32" s="150">
        <v>1.63</v>
      </c>
    </row>
    <row r="33" spans="2:40" s="20" customFormat="1" ht="27.75" customHeight="1">
      <c r="B33" s="24">
        <f>SUM(B8,B10,B22)</f>
        <v>226434</v>
      </c>
      <c r="C33" s="246"/>
      <c r="D33" s="9" t="s">
        <v>60</v>
      </c>
      <c r="E33" s="99">
        <f>SUM(E8,E10,E22,)</f>
        <v>1960</v>
      </c>
      <c r="F33" s="61">
        <f>SUM(F8,F10,F22,)</f>
        <v>988</v>
      </c>
      <c r="G33" s="62">
        <f>SUM(G8,G10,G22,)</f>
        <v>972</v>
      </c>
      <c r="H33" s="77">
        <f t="shared" si="6"/>
        <v>8.655943895351404</v>
      </c>
      <c r="I33" s="78">
        <f t="shared" si="1"/>
        <v>101.64609053497942</v>
      </c>
      <c r="J33" s="192">
        <f>SUM(J8,J10,J22)</f>
        <v>2691</v>
      </c>
      <c r="K33" s="195">
        <f>SUM(K8,K10,K22)</f>
        <v>1336</v>
      </c>
      <c r="L33" s="197">
        <f>SUM(L8,L10,L22)</f>
        <v>1355</v>
      </c>
      <c r="M33" s="92">
        <f t="shared" si="0"/>
        <v>11.884257664485016</v>
      </c>
      <c r="N33" s="27">
        <f t="shared" si="2"/>
        <v>-731</v>
      </c>
      <c r="O33" s="41">
        <f t="shared" si="3"/>
        <v>-3.2283137691336106</v>
      </c>
      <c r="P33" s="99">
        <f>SUM(P8,P10,P22,)</f>
        <v>4</v>
      </c>
      <c r="Q33" s="75">
        <f>SUM(Q8,Q10,Q22,)</f>
        <v>1</v>
      </c>
      <c r="R33" s="76">
        <f>SUM(R8,R10,R22,)</f>
        <v>3</v>
      </c>
      <c r="S33" s="51">
        <f>P33/E33*1000</f>
        <v>2.0408163265306123</v>
      </c>
      <c r="T33" s="62">
        <f>SUM(T8,T10,T22,)</f>
        <v>4</v>
      </c>
      <c r="U33" s="61">
        <f>SUM(U8,U10,U22,)</f>
        <v>1</v>
      </c>
      <c r="V33" s="161">
        <f>SUM(V8,V10,V22,)</f>
        <v>3</v>
      </c>
      <c r="W33" s="190">
        <f>T33/E33*1000</f>
        <v>2.0408163265306123</v>
      </c>
      <c r="X33" s="99">
        <f>SUM(X8,X10,X22,)</f>
        <v>54</v>
      </c>
      <c r="Y33" s="61">
        <f>SUM(Y8,Y10,Y22,)</f>
        <v>23</v>
      </c>
      <c r="Z33" s="62">
        <f>SUM(Z8,Z10,Z22,)</f>
        <v>31</v>
      </c>
      <c r="AA33" s="112">
        <f t="shared" si="7"/>
        <v>26.812313803376366</v>
      </c>
      <c r="AB33" s="113">
        <f t="shared" si="8"/>
        <v>11.420059582919563</v>
      </c>
      <c r="AC33" s="114">
        <f t="shared" si="9"/>
        <v>15.392254220456802</v>
      </c>
      <c r="AD33" s="99">
        <v>6</v>
      </c>
      <c r="AE33" s="61">
        <v>4</v>
      </c>
      <c r="AF33" s="62">
        <v>2</v>
      </c>
      <c r="AG33" s="113">
        <f>AD33/(AE33+E33)*1000</f>
        <v>3.054989816700611</v>
      </c>
      <c r="AH33" s="113">
        <f>AE33/(E33+AE33)*1000</f>
        <v>2.0366598778004072</v>
      </c>
      <c r="AI33" s="114">
        <f>AF33/E33*1000</f>
        <v>1.0204081632653061</v>
      </c>
      <c r="AJ33" s="82">
        <f>SUM(AJ8,AJ10,AJ22)</f>
        <v>1169</v>
      </c>
      <c r="AK33" s="141">
        <f t="shared" si="4"/>
        <v>5.162652251870302</v>
      </c>
      <c r="AL33" s="62">
        <f>SUM(AL8,AL10,AL22,)</f>
        <v>445</v>
      </c>
      <c r="AM33" s="142">
        <f t="shared" si="5"/>
        <v>1.9652525680772321</v>
      </c>
      <c r="AN33" s="150">
        <v>1.64</v>
      </c>
    </row>
    <row r="34" spans="2:40" s="3" customFormat="1" ht="27.75" customHeight="1" thickBot="1">
      <c r="B34" s="30">
        <f>SUM(B27)</f>
        <v>11977</v>
      </c>
      <c r="C34" s="247"/>
      <c r="D34" s="8" t="s">
        <v>61</v>
      </c>
      <c r="E34" s="98">
        <f>SUM(E27)</f>
        <v>61</v>
      </c>
      <c r="F34" s="59">
        <f>SUM(F27)</f>
        <v>24</v>
      </c>
      <c r="G34" s="60">
        <f>SUM(G27)</f>
        <v>37</v>
      </c>
      <c r="H34" s="84">
        <f t="shared" si="6"/>
        <v>5.093095098939634</v>
      </c>
      <c r="I34" s="85">
        <f t="shared" si="1"/>
        <v>64.86486486486487</v>
      </c>
      <c r="J34" s="193">
        <f>SUM(J27)</f>
        <v>249</v>
      </c>
      <c r="K34" s="15">
        <f>SUM(K27)</f>
        <v>130</v>
      </c>
      <c r="L34" s="17">
        <f>SUM(L27)</f>
        <v>119</v>
      </c>
      <c r="M34" s="96">
        <f t="shared" si="0"/>
        <v>20.789847207147034</v>
      </c>
      <c r="N34" s="35">
        <f t="shared" si="2"/>
        <v>-188</v>
      </c>
      <c r="O34" s="43">
        <f t="shared" si="3"/>
        <v>-15.696752108207399</v>
      </c>
      <c r="P34" s="98">
        <f>SUM(P27)</f>
        <v>0</v>
      </c>
      <c r="Q34" s="89">
        <f>SUM(Q27)</f>
        <v>0</v>
      </c>
      <c r="R34" s="90">
        <f>SUM(R27)</f>
        <v>0</v>
      </c>
      <c r="S34" s="128" t="s">
        <v>68</v>
      </c>
      <c r="T34" s="83">
        <f aca="true" t="shared" si="10" ref="T34:Z34">SUM(T27)</f>
        <v>0</v>
      </c>
      <c r="U34" s="59">
        <f t="shared" si="10"/>
        <v>0</v>
      </c>
      <c r="V34" s="162">
        <f t="shared" si="10"/>
        <v>0</v>
      </c>
      <c r="W34" s="89">
        <f t="shared" si="10"/>
        <v>0</v>
      </c>
      <c r="X34" s="98">
        <f t="shared" si="10"/>
        <v>3</v>
      </c>
      <c r="Y34" s="59">
        <f t="shared" si="10"/>
        <v>1</v>
      </c>
      <c r="Z34" s="60">
        <f t="shared" si="10"/>
        <v>2</v>
      </c>
      <c r="AA34" s="104">
        <f t="shared" si="7"/>
        <v>46.875</v>
      </c>
      <c r="AB34" s="59">
        <v>0</v>
      </c>
      <c r="AC34" s="120">
        <f t="shared" si="9"/>
        <v>31.25</v>
      </c>
      <c r="AD34" s="198" t="s">
        <v>77</v>
      </c>
      <c r="AE34" s="128" t="s">
        <v>77</v>
      </c>
      <c r="AF34" s="119" t="s">
        <v>77</v>
      </c>
      <c r="AG34" s="129">
        <v>0</v>
      </c>
      <c r="AH34" s="130">
        <v>0</v>
      </c>
      <c r="AI34" s="131">
        <v>0</v>
      </c>
      <c r="AJ34" s="83">
        <f>SUM(AJ27)</f>
        <v>35</v>
      </c>
      <c r="AK34" s="145">
        <f>AJ34/B34*1000</f>
        <v>2.922267679719462</v>
      </c>
      <c r="AL34" s="60">
        <f>SUM(AL27)</f>
        <v>16</v>
      </c>
      <c r="AM34" s="146">
        <f t="shared" si="5"/>
        <v>1.3358937964431827</v>
      </c>
      <c r="AN34" s="152">
        <v>1.87</v>
      </c>
    </row>
    <row r="35" spans="2:40" s="3" customFormat="1" ht="27.75" customHeight="1">
      <c r="B35" s="165">
        <f>SUM(B31)</f>
        <v>236641</v>
      </c>
      <c r="C35" s="243" t="s">
        <v>69</v>
      </c>
      <c r="D35" s="175" t="s">
        <v>70</v>
      </c>
      <c r="E35" s="100">
        <f aca="true" t="shared" si="11" ref="E35:G36">SUM(E31)</f>
        <v>1924</v>
      </c>
      <c r="F35" s="63">
        <f t="shared" si="11"/>
        <v>978</v>
      </c>
      <c r="G35" s="64">
        <f t="shared" si="11"/>
        <v>946</v>
      </c>
      <c r="H35" s="80">
        <v>8.2</v>
      </c>
      <c r="I35" s="81">
        <v>103.8</v>
      </c>
      <c r="J35" s="32">
        <f aca="true" t="shared" si="12" ref="J35:L36">SUM(J31)</f>
        <v>2647</v>
      </c>
      <c r="K35" s="93">
        <f t="shared" si="12"/>
        <v>1313</v>
      </c>
      <c r="L35" s="94">
        <f t="shared" si="12"/>
        <v>1334</v>
      </c>
      <c r="M35" s="95">
        <v>11.2</v>
      </c>
      <c r="N35" s="33">
        <v>-718</v>
      </c>
      <c r="O35" s="42">
        <v>-2.99</v>
      </c>
      <c r="P35" s="79">
        <f aca="true" t="shared" si="13" ref="P35:R36">SUM(P31)</f>
        <v>4</v>
      </c>
      <c r="Q35" s="93">
        <f t="shared" si="13"/>
        <v>2</v>
      </c>
      <c r="R35" s="94">
        <f t="shared" si="13"/>
        <v>2</v>
      </c>
      <c r="S35" s="180">
        <v>6.6</v>
      </c>
      <c r="T35" s="172">
        <f aca="true" t="shared" si="14" ref="T35:V36">SUM(T31)</f>
        <v>2</v>
      </c>
      <c r="U35" s="181">
        <f t="shared" si="14"/>
        <v>1</v>
      </c>
      <c r="V35" s="182">
        <f t="shared" si="14"/>
        <v>1</v>
      </c>
      <c r="W35" s="185">
        <v>3.6</v>
      </c>
      <c r="X35" s="62">
        <f aca="true" t="shared" si="15" ref="X35:Z36">SUM(X31)</f>
        <v>44</v>
      </c>
      <c r="Y35" s="61">
        <f t="shared" si="15"/>
        <v>18</v>
      </c>
      <c r="Z35" s="62">
        <f t="shared" si="15"/>
        <v>26</v>
      </c>
      <c r="AA35" s="116">
        <v>29.6</v>
      </c>
      <c r="AB35" s="117">
        <v>12.3</v>
      </c>
      <c r="AC35" s="118">
        <v>17.3</v>
      </c>
      <c r="AD35" s="100">
        <v>7</v>
      </c>
      <c r="AE35" s="63">
        <v>6</v>
      </c>
      <c r="AF35" s="64">
        <v>1</v>
      </c>
      <c r="AG35" s="117">
        <v>6.1</v>
      </c>
      <c r="AH35" s="113">
        <f>AE35/(AF35+F35)*1000</f>
        <v>6.1287027579162405</v>
      </c>
      <c r="AI35" s="114">
        <v>3.6</v>
      </c>
      <c r="AJ35" s="79">
        <v>1138</v>
      </c>
      <c r="AK35" s="143">
        <v>4.7</v>
      </c>
      <c r="AL35" s="64">
        <v>452</v>
      </c>
      <c r="AM35" s="144">
        <v>1.88</v>
      </c>
      <c r="AN35" s="151">
        <v>1.54</v>
      </c>
    </row>
    <row r="36" spans="2:40" s="3" customFormat="1" ht="27.75" customHeight="1">
      <c r="B36" s="166">
        <f>SUM(B32)</f>
        <v>106818</v>
      </c>
      <c r="C36" s="244"/>
      <c r="D36" s="9" t="s">
        <v>71</v>
      </c>
      <c r="E36" s="62">
        <f t="shared" si="11"/>
        <v>826</v>
      </c>
      <c r="F36" s="61">
        <f t="shared" si="11"/>
        <v>412</v>
      </c>
      <c r="G36" s="62">
        <f t="shared" si="11"/>
        <v>414</v>
      </c>
      <c r="H36" s="77">
        <v>7.7</v>
      </c>
      <c r="I36" s="78">
        <v>115.3</v>
      </c>
      <c r="J36" s="11">
        <f t="shared" si="12"/>
        <v>1487</v>
      </c>
      <c r="K36" s="61">
        <f t="shared" si="12"/>
        <v>713</v>
      </c>
      <c r="L36" s="62">
        <f t="shared" si="12"/>
        <v>774</v>
      </c>
      <c r="M36" s="92">
        <v>12.9</v>
      </c>
      <c r="N36" s="174">
        <v>-566</v>
      </c>
      <c r="O36" s="41">
        <v>-5.23</v>
      </c>
      <c r="P36" s="82">
        <f t="shared" si="13"/>
        <v>1</v>
      </c>
      <c r="Q36" s="61">
        <f t="shared" si="13"/>
        <v>0</v>
      </c>
      <c r="R36" s="62">
        <f t="shared" si="13"/>
        <v>1</v>
      </c>
      <c r="S36" s="107" t="s">
        <v>73</v>
      </c>
      <c r="T36" s="82">
        <f t="shared" si="14"/>
        <v>1</v>
      </c>
      <c r="U36" s="61">
        <f t="shared" si="14"/>
        <v>0</v>
      </c>
      <c r="V36" s="62">
        <f t="shared" si="14"/>
        <v>1</v>
      </c>
      <c r="W36" s="186">
        <v>1.2</v>
      </c>
      <c r="X36" s="62">
        <f t="shared" si="15"/>
        <v>14</v>
      </c>
      <c r="Y36" s="61">
        <f t="shared" si="15"/>
        <v>7</v>
      </c>
      <c r="Z36" s="62">
        <f t="shared" si="15"/>
        <v>7</v>
      </c>
      <c r="AA36" s="112">
        <v>34.8</v>
      </c>
      <c r="AB36" s="178">
        <v>20.9</v>
      </c>
      <c r="AC36" s="177">
        <v>13.9</v>
      </c>
      <c r="AD36" s="167">
        <v>1</v>
      </c>
      <c r="AE36" s="164">
        <v>1</v>
      </c>
      <c r="AF36" s="124">
        <v>0</v>
      </c>
      <c r="AG36" s="176">
        <v>11.9</v>
      </c>
      <c r="AH36" s="178">
        <v>8.4</v>
      </c>
      <c r="AI36" s="179" t="s">
        <v>73</v>
      </c>
      <c r="AJ36" s="62">
        <v>475</v>
      </c>
      <c r="AK36" s="169">
        <v>4.4</v>
      </c>
      <c r="AL36" s="82">
        <v>185</v>
      </c>
      <c r="AM36" s="173">
        <v>1.71</v>
      </c>
      <c r="AN36" s="170">
        <v>1.63</v>
      </c>
    </row>
    <row r="37" spans="2:40" s="3" customFormat="1" ht="27.75" customHeight="1" thickBot="1">
      <c r="B37" s="168">
        <f>SUM(B33:B34)</f>
        <v>238411</v>
      </c>
      <c r="C37" s="245"/>
      <c r="D37" s="8" t="s">
        <v>72</v>
      </c>
      <c r="E37" s="60">
        <f>SUM(E33:E34)</f>
        <v>2021</v>
      </c>
      <c r="F37" s="59">
        <f>SUM(F33:F34)</f>
        <v>1012</v>
      </c>
      <c r="G37" s="60">
        <f>SUM(G33:G34)</f>
        <v>1009</v>
      </c>
      <c r="H37" s="84">
        <f>E37/B37*1000</f>
        <v>8.476957858488072</v>
      </c>
      <c r="I37" s="85">
        <f>F37/G37*100</f>
        <v>100.29732408325074</v>
      </c>
      <c r="J37" s="10">
        <f>SUM(J33:J34)</f>
        <v>2940</v>
      </c>
      <c r="K37" s="59">
        <f>SUM(K33:K34)</f>
        <v>1466</v>
      </c>
      <c r="L37" s="60">
        <f>SUM(L33:L34)</f>
        <v>1474</v>
      </c>
      <c r="M37" s="96">
        <f>J37/B37*1000</f>
        <v>12.331645771377998</v>
      </c>
      <c r="N37" s="35">
        <f>E37-J37</f>
        <v>-919</v>
      </c>
      <c r="O37" s="43">
        <f>N37/B37*1000</f>
        <v>-3.8546879128899256</v>
      </c>
      <c r="P37" s="98">
        <f>SUM(P33:P34)</f>
        <v>4</v>
      </c>
      <c r="Q37" s="59">
        <f>SUM(Q33:Q34)</f>
        <v>1</v>
      </c>
      <c r="R37" s="130">
        <f>SUM(R33:R34)</f>
        <v>3</v>
      </c>
      <c r="S37" s="50">
        <f>P37/E37*1000</f>
        <v>1.9792182088075212</v>
      </c>
      <c r="T37" s="83">
        <f>SUM(T33:T34)</f>
        <v>4</v>
      </c>
      <c r="U37" s="59">
        <f>SUM(U33:U34)</f>
        <v>1</v>
      </c>
      <c r="V37" s="60">
        <f>SUM(V33:V34)</f>
        <v>3</v>
      </c>
      <c r="W37" s="187">
        <f>T37/E37*1000</f>
        <v>1.9792182088075212</v>
      </c>
      <c r="X37" s="60">
        <f>SUM(X33:X34)</f>
        <v>57</v>
      </c>
      <c r="Y37" s="59">
        <f>SUM(Y33:Y34)</f>
        <v>24</v>
      </c>
      <c r="Z37" s="60">
        <f>SUM(Z33:Z34)</f>
        <v>33</v>
      </c>
      <c r="AA37" s="104">
        <f>X37/(E37+X37)*1000</f>
        <v>27.43022136669875</v>
      </c>
      <c r="AB37" s="183">
        <f>Y37/(F37+Y37)*1000</f>
        <v>23.166023166023166</v>
      </c>
      <c r="AC37" s="184">
        <f>Z37/(G37+Z37)*1000</f>
        <v>31.66986564299424</v>
      </c>
      <c r="AD37" s="98">
        <v>6</v>
      </c>
      <c r="AE37" s="59">
        <v>4</v>
      </c>
      <c r="AF37" s="60">
        <v>2</v>
      </c>
      <c r="AG37" s="105">
        <f>AD37/(AE37+E37)*1000</f>
        <v>2.962962962962963</v>
      </c>
      <c r="AH37" s="183">
        <f>AE37/(AF37+F37)*1000</f>
        <v>3.9447731755424065</v>
      </c>
      <c r="AI37" s="120">
        <f>AF37/E37*1000</f>
        <v>0.9896091044037606</v>
      </c>
      <c r="AJ37" s="60">
        <v>1221</v>
      </c>
      <c r="AK37" s="145">
        <f>AJ37/B37*1000</f>
        <v>5.121407988725352</v>
      </c>
      <c r="AL37" s="60">
        <v>504</v>
      </c>
      <c r="AM37" s="146">
        <f>AL37/B37*1000</f>
        <v>2.113996417950514</v>
      </c>
      <c r="AN37" s="171">
        <v>1.65</v>
      </c>
    </row>
    <row r="38" spans="5:40" s="3" customFormat="1" ht="13.5">
      <c r="E38" s="86"/>
      <c r="F38" s="56"/>
      <c r="G38" s="56"/>
      <c r="H38" s="56"/>
      <c r="I38" s="56"/>
      <c r="K38" s="56"/>
      <c r="L38" s="56"/>
      <c r="M38" s="200"/>
      <c r="O38" s="37"/>
      <c r="P38" s="56"/>
      <c r="Q38" s="56"/>
      <c r="R38" s="56"/>
      <c r="S38" s="47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133"/>
      <c r="AL38" s="56"/>
      <c r="AM38" s="56"/>
      <c r="AN38" s="56"/>
    </row>
    <row r="39" spans="5:40" s="18" customFormat="1" ht="11.25">
      <c r="E39" s="65" t="s">
        <v>76</v>
      </c>
      <c r="F39" s="65"/>
      <c r="G39" s="65"/>
      <c r="H39" s="65"/>
      <c r="I39" s="65"/>
      <c r="K39" s="65"/>
      <c r="L39" s="65"/>
      <c r="M39" s="65"/>
      <c r="O39" s="44"/>
      <c r="P39" s="65"/>
      <c r="Q39" s="65"/>
      <c r="R39" s="65"/>
      <c r="S39" s="53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147"/>
      <c r="AL39" s="65"/>
      <c r="AM39" s="65"/>
      <c r="AN39" s="65"/>
    </row>
    <row r="40" spans="5:40" s="18" customFormat="1" ht="11.25">
      <c r="E40" s="65" t="s">
        <v>75</v>
      </c>
      <c r="F40" s="65"/>
      <c r="G40" s="65"/>
      <c r="H40" s="65"/>
      <c r="I40" s="65"/>
      <c r="K40" s="65"/>
      <c r="L40" s="65"/>
      <c r="M40" s="65"/>
      <c r="O40" s="44"/>
      <c r="P40" s="65"/>
      <c r="Q40" s="65"/>
      <c r="R40" s="65"/>
      <c r="S40" s="53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147"/>
      <c r="AL40" s="65"/>
      <c r="AM40" s="65"/>
      <c r="AN40" s="65"/>
    </row>
    <row r="41" spans="5:40" s="18" customFormat="1" ht="11.25">
      <c r="E41" s="65" t="s">
        <v>74</v>
      </c>
      <c r="F41" s="65"/>
      <c r="G41" s="65"/>
      <c r="H41" s="65"/>
      <c r="I41" s="65"/>
      <c r="K41" s="65"/>
      <c r="L41" s="65"/>
      <c r="M41" s="65"/>
      <c r="O41" s="44"/>
      <c r="P41" s="65"/>
      <c r="Q41" s="65"/>
      <c r="R41" s="65"/>
      <c r="S41" s="53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147"/>
      <c r="AL41" s="65"/>
      <c r="AM41" s="65"/>
      <c r="AN41" s="65"/>
    </row>
  </sheetData>
  <sheetProtection/>
  <mergeCells count="35">
    <mergeCell ref="C35:C37"/>
    <mergeCell ref="C11:D11"/>
    <mergeCell ref="C13:D13"/>
    <mergeCell ref="C17:D17"/>
    <mergeCell ref="C22:D22"/>
    <mergeCell ref="C27:D27"/>
    <mergeCell ref="C31:C34"/>
    <mergeCell ref="AD4:AF4"/>
    <mergeCell ref="AG4:AI4"/>
    <mergeCell ref="N3:O3"/>
    <mergeCell ref="E4:G4"/>
    <mergeCell ref="J3:M3"/>
    <mergeCell ref="J4:L4"/>
    <mergeCell ref="N4:N5"/>
    <mergeCell ref="AD3:AI3"/>
    <mergeCell ref="C6:D6"/>
    <mergeCell ref="C7:D7"/>
    <mergeCell ref="C8:D8"/>
    <mergeCell ref="C9:D9"/>
    <mergeCell ref="C10:D10"/>
    <mergeCell ref="P4:R4"/>
    <mergeCell ref="C3:D5"/>
    <mergeCell ref="I3:I5"/>
    <mergeCell ref="E3:H3"/>
    <mergeCell ref="P3:S3"/>
    <mergeCell ref="AN3:AN5"/>
    <mergeCell ref="AJ3:AK3"/>
    <mergeCell ref="AL3:AM3"/>
    <mergeCell ref="T4:V4"/>
    <mergeCell ref="T3:W3"/>
    <mergeCell ref="X4:Z4"/>
    <mergeCell ref="AL4:AL5"/>
    <mergeCell ref="AJ4:AJ5"/>
    <mergeCell ref="AA4:AC4"/>
    <mergeCell ref="X3:AC3"/>
  </mergeCells>
  <printOptions/>
  <pageMargins left="0.7874015748031497" right="0" top="1.1811023622047245" bottom="0.5118110236220472" header="0.5118110236220472" footer="0.5118110236220472"/>
  <pageSetup fitToHeight="1" fitToWidth="1" horizontalDpi="600" verticalDpi="600" orientation="landscape" paperSize="8" scale="57" r:id="rId1"/>
  <headerFooter alignWithMargins="0">
    <oddHeader>&amp;C&amp;P / &amp;N ページ</oddHeader>
  </headerFooter>
  <colBreaks count="1" manualBreakCount="1">
    <brk id="29" max="37" man="1"/>
  </colBreaks>
  <ignoredErrors>
    <ignoredError sqref="AC11 AA11 AK11 AA27:AB27 AK27:AK31 AK22 AH9 AK32:AK34 S31 S33 W32:W33 W31 W37 AK6" formula="1"/>
    <ignoredError sqref="F13:G13 K13:L13 AJ13 AL13 F27:G27 K27:L27" formulaRange="1"/>
    <ignoredError sqref="AK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2013-11-26T07:47:55Z</cp:lastPrinted>
  <dcterms:created xsi:type="dcterms:W3CDTF">2005-11-14T04:14:28Z</dcterms:created>
  <dcterms:modified xsi:type="dcterms:W3CDTF">2013-12-13T09:34:31Z</dcterms:modified>
  <cp:category/>
  <cp:version/>
  <cp:contentType/>
  <cp:contentStatus/>
</cp:coreProperties>
</file>